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28680" yWindow="1515" windowWidth="29040" windowHeight="15840"/>
  </bookViews>
  <sheets>
    <sheet name="Quick start guide" sheetId="7" r:id="rId1"/>
    <sheet name="Detailed notes" sheetId="5" r:id="rId2"/>
    <sheet name="Data entry" sheetId="3" r:id="rId3"/>
    <sheet name="Claim details" sheetId="2" r:id="rId4"/>
    <sheet name="Pay Calculation" sheetId="1" state="hidden" r:id="rId5"/>
    <sheet name="Data" sheetId="4" state="hidden" r:id="rId6"/>
  </sheets>
  <definedNames>
    <definedName name="annNI_threshold">Data!$M$4</definedName>
    <definedName name="Annual_NI_threshold">Data!$M$4</definedName>
    <definedName name="Days_in_month">Data!$B$20</definedName>
    <definedName name="Days_in_period">Data!$B$20</definedName>
    <definedName name="Days_in_year">Data!$B$17</definedName>
    <definedName name="Furlough_cap">Data!$L$12</definedName>
    <definedName name="Furlough_rate">Data!$L$13</definedName>
    <definedName name="NI_rate">Data!$L$5</definedName>
    <definedName name="NI_threshold">Data!$L$4</definedName>
    <definedName name="Pension_cap">Data!$L$9</definedName>
    <definedName name="Pension_rate">Data!$L$10</definedName>
    <definedName name="Pension_threshold">Data!$L$8</definedName>
    <definedName name="Period_type">Data!$B$19</definedName>
    <definedName name="Tax_year">Data!$B$16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9" i="4" l="1"/>
  <c r="L8" i="4"/>
  <c r="L4" i="4"/>
  <c r="K1" i="4"/>
  <c r="J2" i="4"/>
  <c r="I2" i="4"/>
  <c r="H2" i="4"/>
  <c r="G2" i="4"/>
  <c r="G47" i="4"/>
  <c r="G46" i="4"/>
  <c r="G45" i="4"/>
  <c r="G44" i="4"/>
  <c r="G30" i="4"/>
  <c r="G23" i="4"/>
  <c r="H9" i="4"/>
  <c r="H8" i="4"/>
  <c r="H4" i="4"/>
  <c r="C9" i="4"/>
  <c r="C8" i="4"/>
  <c r="C4" i="4"/>
  <c r="R52" i="1" l="1"/>
  <c r="M52" i="1"/>
  <c r="H52" i="1"/>
  <c r="I52" i="1" s="1"/>
  <c r="G52" i="1"/>
  <c r="R51" i="1"/>
  <c r="M51" i="1"/>
  <c r="I51" i="1"/>
  <c r="H51" i="1"/>
  <c r="G51" i="1"/>
  <c r="R50" i="1"/>
  <c r="M50" i="1"/>
  <c r="H50" i="1"/>
  <c r="I50" i="1" s="1"/>
  <c r="G50" i="1"/>
  <c r="R49" i="1"/>
  <c r="M49" i="1"/>
  <c r="H49" i="1"/>
  <c r="I49" i="1" s="1"/>
  <c r="G49" i="1"/>
  <c r="R48" i="1"/>
  <c r="M48" i="1"/>
  <c r="H48" i="1"/>
  <c r="I48" i="1" s="1"/>
  <c r="G48" i="1"/>
  <c r="R47" i="1"/>
  <c r="M47" i="1"/>
  <c r="H47" i="1"/>
  <c r="I47" i="1" s="1"/>
  <c r="G47" i="1"/>
  <c r="R46" i="1"/>
  <c r="M46" i="1"/>
  <c r="H46" i="1"/>
  <c r="I46" i="1" s="1"/>
  <c r="G46" i="1"/>
  <c r="R45" i="1"/>
  <c r="M45" i="1"/>
  <c r="H45" i="1"/>
  <c r="I45" i="1" s="1"/>
  <c r="G45" i="1"/>
  <c r="R44" i="1"/>
  <c r="M44" i="1"/>
  <c r="H44" i="1"/>
  <c r="I44" i="1" s="1"/>
  <c r="G44" i="1"/>
  <c r="R43" i="1"/>
  <c r="M43" i="1"/>
  <c r="H43" i="1"/>
  <c r="I43" i="1" s="1"/>
  <c r="G43" i="1"/>
  <c r="R42" i="1"/>
  <c r="M42" i="1"/>
  <c r="H42" i="1"/>
  <c r="I42" i="1" s="1"/>
  <c r="G42" i="1"/>
  <c r="R41" i="1"/>
  <c r="M41" i="1"/>
  <c r="H41" i="1"/>
  <c r="I41" i="1" s="1"/>
  <c r="G41" i="1"/>
  <c r="R40" i="1"/>
  <c r="M40" i="1"/>
  <c r="H40" i="1"/>
  <c r="I40" i="1" s="1"/>
  <c r="G40" i="1"/>
  <c r="R39" i="1"/>
  <c r="M39" i="1"/>
  <c r="H39" i="1"/>
  <c r="I39" i="1" s="1"/>
  <c r="G39" i="1"/>
  <c r="R38" i="1"/>
  <c r="M38" i="1"/>
  <c r="H38" i="1"/>
  <c r="I38" i="1" s="1"/>
  <c r="G38" i="1"/>
  <c r="R37" i="1"/>
  <c r="M37" i="1"/>
  <c r="H37" i="1"/>
  <c r="I37" i="1" s="1"/>
  <c r="G37" i="1"/>
  <c r="R36" i="1"/>
  <c r="M36" i="1"/>
  <c r="H36" i="1"/>
  <c r="I36" i="1" s="1"/>
  <c r="G36" i="1"/>
  <c r="R35" i="1"/>
  <c r="M35" i="1"/>
  <c r="H35" i="1"/>
  <c r="I35" i="1" s="1"/>
  <c r="G35" i="1"/>
  <c r="R34" i="1"/>
  <c r="M34" i="1"/>
  <c r="H34" i="1"/>
  <c r="I34" i="1" s="1"/>
  <c r="G34" i="1"/>
  <c r="R33" i="1"/>
  <c r="M33" i="1"/>
  <c r="H33" i="1"/>
  <c r="I33" i="1" s="1"/>
  <c r="G33" i="1"/>
  <c r="R32" i="1"/>
  <c r="M32" i="1"/>
  <c r="H32" i="1"/>
  <c r="I32" i="1" s="1"/>
  <c r="G32" i="1"/>
  <c r="R31" i="1"/>
  <c r="M31" i="1"/>
  <c r="H31" i="1"/>
  <c r="I31" i="1" s="1"/>
  <c r="G31" i="1"/>
  <c r="R30" i="1"/>
  <c r="M30" i="1"/>
  <c r="H30" i="1"/>
  <c r="I30" i="1" s="1"/>
  <c r="G30" i="1"/>
  <c r="R29" i="1"/>
  <c r="M29" i="1"/>
  <c r="H29" i="1"/>
  <c r="I29" i="1" s="1"/>
  <c r="G29" i="1"/>
  <c r="R28" i="1"/>
  <c r="M28" i="1"/>
  <c r="H28" i="1"/>
  <c r="I28" i="1" s="1"/>
  <c r="G28" i="1"/>
  <c r="R27" i="1"/>
  <c r="M27" i="1"/>
  <c r="H27" i="1"/>
  <c r="I27" i="1" s="1"/>
  <c r="G27" i="1"/>
  <c r="R26" i="1"/>
  <c r="M26" i="1"/>
  <c r="H26" i="1"/>
  <c r="I26" i="1" s="1"/>
  <c r="G26" i="1"/>
  <c r="R25" i="1"/>
  <c r="M25" i="1"/>
  <c r="H25" i="1"/>
  <c r="I25" i="1" s="1"/>
  <c r="G25" i="1"/>
  <c r="R24" i="1"/>
  <c r="M24" i="1"/>
  <c r="H24" i="1"/>
  <c r="I24" i="1" s="1"/>
  <c r="G24" i="1"/>
  <c r="R23" i="1"/>
  <c r="M23" i="1"/>
  <c r="H23" i="1"/>
  <c r="I23" i="1" s="1"/>
  <c r="G23" i="1"/>
  <c r="R22" i="1"/>
  <c r="M22" i="1"/>
  <c r="H22" i="1"/>
  <c r="I22" i="1" s="1"/>
  <c r="G22" i="1"/>
  <c r="R21" i="1"/>
  <c r="M21" i="1"/>
  <c r="H21" i="1"/>
  <c r="I21" i="1" s="1"/>
  <c r="G21" i="1"/>
  <c r="R20" i="1"/>
  <c r="M20" i="1"/>
  <c r="H20" i="1"/>
  <c r="I20" i="1" s="1"/>
  <c r="G20" i="1"/>
  <c r="R19" i="1"/>
  <c r="M19" i="1"/>
  <c r="H19" i="1"/>
  <c r="I19" i="1" s="1"/>
  <c r="G19" i="1"/>
  <c r="R18" i="1"/>
  <c r="M18" i="1"/>
  <c r="H18" i="1"/>
  <c r="I18" i="1" s="1"/>
  <c r="G18" i="1"/>
  <c r="R17" i="1"/>
  <c r="M17" i="1"/>
  <c r="H17" i="1"/>
  <c r="I17" i="1" s="1"/>
  <c r="G17" i="1"/>
  <c r="R16" i="1"/>
  <c r="M16" i="1"/>
  <c r="H16" i="1"/>
  <c r="I16" i="1" s="1"/>
  <c r="G16" i="1"/>
  <c r="R15" i="1"/>
  <c r="M15" i="1"/>
  <c r="H15" i="1"/>
  <c r="I15" i="1" s="1"/>
  <c r="G15" i="1"/>
  <c r="R14" i="1"/>
  <c r="M14" i="1"/>
  <c r="H14" i="1"/>
  <c r="I14" i="1" s="1"/>
  <c r="G14" i="1"/>
  <c r="R13" i="1"/>
  <c r="M13" i="1"/>
  <c r="H13" i="1"/>
  <c r="I13" i="1" s="1"/>
  <c r="G13" i="1"/>
  <c r="R12" i="1"/>
  <c r="M12" i="1"/>
  <c r="H12" i="1"/>
  <c r="I12" i="1" s="1"/>
  <c r="G12" i="1"/>
  <c r="R11" i="1"/>
  <c r="M11" i="1"/>
  <c r="H11" i="1"/>
  <c r="I11" i="1" s="1"/>
  <c r="G11" i="1"/>
  <c r="R10" i="1"/>
  <c r="M10" i="1"/>
  <c r="H10" i="1"/>
  <c r="I10" i="1" s="1"/>
  <c r="G10" i="1"/>
  <c r="R9" i="1"/>
  <c r="M9" i="1"/>
  <c r="H9" i="1"/>
  <c r="I9" i="1" s="1"/>
  <c r="G9" i="1"/>
  <c r="R8" i="1"/>
  <c r="M8" i="1"/>
  <c r="H8" i="1"/>
  <c r="I8" i="1" s="1"/>
  <c r="G8" i="1"/>
  <c r="R7" i="1"/>
  <c r="M7" i="1"/>
  <c r="H7" i="1"/>
  <c r="I7" i="1" s="1"/>
  <c r="G7" i="1"/>
  <c r="R6" i="1"/>
  <c r="M6" i="1"/>
  <c r="H6" i="1"/>
  <c r="I6" i="1" s="1"/>
  <c r="G6" i="1"/>
  <c r="R5" i="1"/>
  <c r="M5" i="1"/>
  <c r="H5" i="1"/>
  <c r="I5" i="1" s="1"/>
  <c r="G5" i="1"/>
  <c r="R4" i="1"/>
  <c r="M4" i="1"/>
  <c r="H4" i="1"/>
  <c r="I4" i="1" s="1"/>
  <c r="G4" i="1"/>
  <c r="B12" i="4" l="1"/>
  <c r="G12" i="4"/>
  <c r="C18" i="2" l="1"/>
  <c r="C17" i="2"/>
  <c r="W69" i="3" l="1"/>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J10" i="2" l="1"/>
  <c r="H3" i="1" l="1"/>
  <c r="I3" i="1" s="1"/>
  <c r="G18" i="3" l="1"/>
  <c r="C14" i="2" l="1"/>
  <c r="C13" i="2"/>
  <c r="C12" i="2"/>
  <c r="C11" i="2"/>
  <c r="C10" i="2"/>
  <c r="C9" i="2"/>
  <c r="C8" i="2"/>
  <c r="C16" i="2"/>
  <c r="C15" i="2"/>
  <c r="J9" i="2"/>
  <c r="J8" i="2"/>
  <c r="B20" i="4" l="1"/>
  <c r="B19" i="4" s="1"/>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E52" i="1"/>
  <c r="D52" i="1"/>
  <c r="C52" i="1"/>
  <c r="B52" i="1"/>
  <c r="J69" i="2"/>
  <c r="E51" i="1"/>
  <c r="D51" i="1"/>
  <c r="C51" i="1"/>
  <c r="B51" i="1"/>
  <c r="J68" i="2"/>
  <c r="E50" i="1"/>
  <c r="D50" i="1"/>
  <c r="C50" i="1"/>
  <c r="B50" i="1"/>
  <c r="J67" i="2"/>
  <c r="E49" i="1"/>
  <c r="D49" i="1"/>
  <c r="C49" i="1"/>
  <c r="B49" i="1"/>
  <c r="J66" i="2"/>
  <c r="E48" i="1"/>
  <c r="D48" i="1"/>
  <c r="C48" i="1"/>
  <c r="B48" i="1"/>
  <c r="J65" i="2"/>
  <c r="E47" i="1"/>
  <c r="D47" i="1"/>
  <c r="C47" i="1"/>
  <c r="B47" i="1"/>
  <c r="J64" i="2"/>
  <c r="E46" i="1"/>
  <c r="D46" i="1"/>
  <c r="C46" i="1"/>
  <c r="B46" i="1"/>
  <c r="J63" i="2"/>
  <c r="E45" i="1"/>
  <c r="D45" i="1"/>
  <c r="C45" i="1"/>
  <c r="B45" i="1"/>
  <c r="J62" i="2"/>
  <c r="E44" i="1"/>
  <c r="D44" i="1"/>
  <c r="C44" i="1"/>
  <c r="B44" i="1"/>
  <c r="J61" i="2"/>
  <c r="E43" i="1"/>
  <c r="D43" i="1"/>
  <c r="C43" i="1"/>
  <c r="B43" i="1"/>
  <c r="J60" i="2"/>
  <c r="E42" i="1"/>
  <c r="D42" i="1"/>
  <c r="C42" i="1"/>
  <c r="B42" i="1"/>
  <c r="J59" i="2"/>
  <c r="E41" i="1"/>
  <c r="D41" i="1"/>
  <c r="C41" i="1"/>
  <c r="B41" i="1"/>
  <c r="J58" i="2"/>
  <c r="E40" i="1"/>
  <c r="D40" i="1"/>
  <c r="C40" i="1"/>
  <c r="B40" i="1"/>
  <c r="J57" i="2"/>
  <c r="E39" i="1"/>
  <c r="D39" i="1"/>
  <c r="C39" i="1"/>
  <c r="B39" i="1"/>
  <c r="J56" i="2"/>
  <c r="E38" i="1"/>
  <c r="D38" i="1"/>
  <c r="C38" i="1"/>
  <c r="B38" i="1"/>
  <c r="J55" i="2"/>
  <c r="E37" i="1"/>
  <c r="D37" i="1"/>
  <c r="C37" i="1"/>
  <c r="B37" i="1"/>
  <c r="J54" i="2"/>
  <c r="E36" i="1"/>
  <c r="D36" i="1"/>
  <c r="C36" i="1"/>
  <c r="B36" i="1"/>
  <c r="J53" i="2"/>
  <c r="E35" i="1"/>
  <c r="D35" i="1"/>
  <c r="C35" i="1"/>
  <c r="B35" i="1"/>
  <c r="J52" i="2"/>
  <c r="E34" i="1"/>
  <c r="D34" i="1"/>
  <c r="C34" i="1"/>
  <c r="B34" i="1"/>
  <c r="J51" i="2"/>
  <c r="E33" i="1"/>
  <c r="D33" i="1"/>
  <c r="C33" i="1"/>
  <c r="B33" i="1"/>
  <c r="J50" i="2"/>
  <c r="E32" i="1"/>
  <c r="D32" i="1"/>
  <c r="C32" i="1"/>
  <c r="B32" i="1"/>
  <c r="J49" i="2"/>
  <c r="E31" i="1"/>
  <c r="D31" i="1"/>
  <c r="C31" i="1"/>
  <c r="B31" i="1"/>
  <c r="J48" i="2"/>
  <c r="E30" i="1"/>
  <c r="D30" i="1"/>
  <c r="C30" i="1"/>
  <c r="B30" i="1"/>
  <c r="J47" i="2"/>
  <c r="E29" i="1"/>
  <c r="D29" i="1"/>
  <c r="C29" i="1"/>
  <c r="B29" i="1"/>
  <c r="J46" i="2"/>
  <c r="E28" i="1"/>
  <c r="D28" i="1"/>
  <c r="C28" i="1"/>
  <c r="B28" i="1"/>
  <c r="J45" i="2"/>
  <c r="E27" i="1"/>
  <c r="D27" i="1"/>
  <c r="C27" i="1"/>
  <c r="B27" i="1"/>
  <c r="E26" i="1"/>
  <c r="D26" i="1"/>
  <c r="C26" i="1"/>
  <c r="B26" i="1"/>
  <c r="E25" i="1"/>
  <c r="D25" i="1"/>
  <c r="C25" i="1"/>
  <c r="B25" i="1"/>
  <c r="E24" i="1"/>
  <c r="D24" i="1"/>
  <c r="C24" i="1"/>
  <c r="B24" i="1"/>
  <c r="E23" i="1"/>
  <c r="D23" i="1"/>
  <c r="C23" i="1"/>
  <c r="B23" i="1"/>
  <c r="E22" i="1"/>
  <c r="D22" i="1"/>
  <c r="C22" i="1"/>
  <c r="B22" i="1"/>
  <c r="E21" i="1"/>
  <c r="D21" i="1"/>
  <c r="C21" i="1"/>
  <c r="B21" i="1"/>
  <c r="E20" i="1"/>
  <c r="D20" i="1"/>
  <c r="C20" i="1"/>
  <c r="B20" i="1"/>
  <c r="E19" i="1"/>
  <c r="D19" i="1"/>
  <c r="C19" i="1"/>
  <c r="B19" i="1"/>
  <c r="E18" i="1"/>
  <c r="D18" i="1"/>
  <c r="C18" i="1"/>
  <c r="B18" i="1"/>
  <c r="E17" i="1"/>
  <c r="D17" i="1"/>
  <c r="C17" i="1"/>
  <c r="B17" i="1"/>
  <c r="E16" i="1"/>
  <c r="D16" i="1"/>
  <c r="C16" i="1"/>
  <c r="B16" i="1"/>
  <c r="E15" i="1"/>
  <c r="D15" i="1"/>
  <c r="C15" i="1"/>
  <c r="B15" i="1"/>
  <c r="E14" i="1"/>
  <c r="D14" i="1"/>
  <c r="C14" i="1"/>
  <c r="B14" i="1"/>
  <c r="E13" i="1"/>
  <c r="D13" i="1"/>
  <c r="C13" i="1"/>
  <c r="B13" i="1"/>
  <c r="E12" i="1"/>
  <c r="D12" i="1"/>
  <c r="C12" i="1"/>
  <c r="B12" i="1"/>
  <c r="E11" i="1"/>
  <c r="D11" i="1"/>
  <c r="C11" i="1"/>
  <c r="B11" i="1"/>
  <c r="E10" i="1"/>
  <c r="D10" i="1"/>
  <c r="C10" i="1"/>
  <c r="B10" i="1"/>
  <c r="E9" i="1"/>
  <c r="D9" i="1"/>
  <c r="C9" i="1"/>
  <c r="B9" i="1"/>
  <c r="E8" i="1"/>
  <c r="D8" i="1"/>
  <c r="C8" i="1"/>
  <c r="B8" i="1"/>
  <c r="E7" i="1"/>
  <c r="D7" i="1"/>
  <c r="C7" i="1"/>
  <c r="B7" i="1"/>
  <c r="E6" i="1"/>
  <c r="D6" i="1"/>
  <c r="C6" i="1"/>
  <c r="B6" i="1"/>
  <c r="G70" i="2"/>
  <c r="E70" i="2"/>
  <c r="C70" i="2"/>
  <c r="B70" i="2"/>
  <c r="G69" i="2"/>
  <c r="E69" i="2"/>
  <c r="C69" i="2"/>
  <c r="B69" i="2"/>
  <c r="G68" i="2"/>
  <c r="E68" i="2"/>
  <c r="C68" i="2"/>
  <c r="B68" i="2"/>
  <c r="G67" i="2"/>
  <c r="E67" i="2"/>
  <c r="C67" i="2"/>
  <c r="B67" i="2"/>
  <c r="G66" i="2"/>
  <c r="E66" i="2"/>
  <c r="C66" i="2"/>
  <c r="B66" i="2"/>
  <c r="G65" i="2"/>
  <c r="E65" i="2"/>
  <c r="C65" i="2"/>
  <c r="B65" i="2"/>
  <c r="G64" i="2"/>
  <c r="E64" i="2"/>
  <c r="C64" i="2"/>
  <c r="B64" i="2"/>
  <c r="G63" i="2"/>
  <c r="E63" i="2"/>
  <c r="C63" i="2"/>
  <c r="B63" i="2"/>
  <c r="G62" i="2"/>
  <c r="E62" i="2"/>
  <c r="C62" i="2"/>
  <c r="B62" i="2"/>
  <c r="G61" i="2"/>
  <c r="E61" i="2"/>
  <c r="C61" i="2"/>
  <c r="B61" i="2"/>
  <c r="G60" i="2"/>
  <c r="E60" i="2"/>
  <c r="C60" i="2"/>
  <c r="B60" i="2"/>
  <c r="G59" i="2"/>
  <c r="E59" i="2"/>
  <c r="C59" i="2"/>
  <c r="B59" i="2"/>
  <c r="G58" i="2"/>
  <c r="E58" i="2"/>
  <c r="C58" i="2"/>
  <c r="B58" i="2"/>
  <c r="G57" i="2"/>
  <c r="E57" i="2"/>
  <c r="C57" i="2"/>
  <c r="B57" i="2"/>
  <c r="G56" i="2"/>
  <c r="E56" i="2"/>
  <c r="C56" i="2"/>
  <c r="B56" i="2"/>
  <c r="G55" i="2"/>
  <c r="E55" i="2"/>
  <c r="C55" i="2"/>
  <c r="B55" i="2"/>
  <c r="G54" i="2"/>
  <c r="E54" i="2"/>
  <c r="C54" i="2"/>
  <c r="B54" i="2"/>
  <c r="G53" i="2"/>
  <c r="E53" i="2"/>
  <c r="C53" i="2"/>
  <c r="B53" i="2"/>
  <c r="G52" i="2"/>
  <c r="E52" i="2"/>
  <c r="C52" i="2"/>
  <c r="B52" i="2"/>
  <c r="G51" i="2"/>
  <c r="E51" i="2"/>
  <c r="C51" i="2"/>
  <c r="B51" i="2"/>
  <c r="G50" i="2"/>
  <c r="E50" i="2"/>
  <c r="C50" i="2"/>
  <c r="B50" i="2"/>
  <c r="G49" i="2"/>
  <c r="E49" i="2"/>
  <c r="C49" i="2"/>
  <c r="B49" i="2"/>
  <c r="G48" i="2"/>
  <c r="E48" i="2"/>
  <c r="C48" i="2"/>
  <c r="B48" i="2"/>
  <c r="G47" i="2"/>
  <c r="E47" i="2"/>
  <c r="C47" i="2"/>
  <c r="B47" i="2"/>
  <c r="G46" i="2"/>
  <c r="E46" i="2"/>
  <c r="C46" i="2"/>
  <c r="B46" i="2"/>
  <c r="G45" i="2"/>
  <c r="E45" i="2"/>
  <c r="C45" i="2"/>
  <c r="B45" i="2"/>
  <c r="G44" i="2"/>
  <c r="E44" i="2"/>
  <c r="C44" i="2"/>
  <c r="B44" i="2"/>
  <c r="G43" i="2"/>
  <c r="E43" i="2"/>
  <c r="C43" i="2"/>
  <c r="B43" i="2"/>
  <c r="G42" i="2"/>
  <c r="E42" i="2"/>
  <c r="C42" i="2"/>
  <c r="B42" i="2"/>
  <c r="G41" i="2"/>
  <c r="E41" i="2"/>
  <c r="C41" i="2"/>
  <c r="B41" i="2"/>
  <c r="G40" i="2"/>
  <c r="E40" i="2"/>
  <c r="C40" i="2"/>
  <c r="B40" i="2"/>
  <c r="G39" i="2"/>
  <c r="E39" i="2"/>
  <c r="C39" i="2"/>
  <c r="B39" i="2"/>
  <c r="G38" i="2"/>
  <c r="E38" i="2"/>
  <c r="C38" i="2"/>
  <c r="B38" i="2"/>
  <c r="G37" i="2"/>
  <c r="E37" i="2"/>
  <c r="C37" i="2"/>
  <c r="B37" i="2"/>
  <c r="G36" i="2"/>
  <c r="E36" i="2"/>
  <c r="C36" i="2"/>
  <c r="B36" i="2"/>
  <c r="G35" i="2"/>
  <c r="E35" i="2"/>
  <c r="C35" i="2"/>
  <c r="B35" i="2"/>
  <c r="G34" i="2"/>
  <c r="E34" i="2"/>
  <c r="C34" i="2"/>
  <c r="B34" i="2"/>
  <c r="G33" i="2"/>
  <c r="E33" i="2"/>
  <c r="C33" i="2"/>
  <c r="B33" i="2"/>
  <c r="G32" i="2"/>
  <c r="E32" i="2"/>
  <c r="C32" i="2"/>
  <c r="B32" i="2"/>
  <c r="G31" i="2"/>
  <c r="E31" i="2"/>
  <c r="C31" i="2"/>
  <c r="B31" i="2"/>
  <c r="G30" i="2"/>
  <c r="E30" i="2"/>
  <c r="C30" i="2"/>
  <c r="B30" i="2"/>
  <c r="G29" i="2"/>
  <c r="E29" i="2"/>
  <c r="C29" i="2"/>
  <c r="B29" i="2"/>
  <c r="G28" i="2"/>
  <c r="E28" i="2"/>
  <c r="C28" i="2"/>
  <c r="B28" i="2"/>
  <c r="G27" i="2"/>
  <c r="E27" i="2"/>
  <c r="C27" i="2"/>
  <c r="B27" i="2"/>
  <c r="G26" i="2"/>
  <c r="E26" i="2"/>
  <c r="C26" i="2"/>
  <c r="B26" i="2"/>
  <c r="G25" i="2"/>
  <c r="E25" i="2"/>
  <c r="C25" i="2"/>
  <c r="B25" i="2"/>
  <c r="G24" i="2"/>
  <c r="E24" i="2"/>
  <c r="C24" i="2"/>
  <c r="B24" i="2"/>
  <c r="G23" i="2"/>
  <c r="E23" i="2"/>
  <c r="C23" i="2"/>
  <c r="B23" i="2"/>
  <c r="G22" i="2"/>
  <c r="E22" i="2"/>
  <c r="C22" i="2"/>
  <c r="B22" i="2"/>
  <c r="D5" i="1"/>
  <c r="C5" i="1"/>
  <c r="B5" i="1"/>
  <c r="D4" i="1"/>
  <c r="C4" i="1"/>
  <c r="B4" i="1"/>
  <c r="C3" i="1"/>
  <c r="B3" i="1"/>
  <c r="D3" i="1"/>
  <c r="E5" i="1"/>
  <c r="E4" i="1"/>
  <c r="B16" i="4"/>
  <c r="H18" i="3"/>
  <c r="L18" i="3"/>
  <c r="F18" i="3"/>
  <c r="G21" i="2"/>
  <c r="E3" i="1"/>
  <c r="J51" i="1" l="1"/>
  <c r="K51" i="1" s="1"/>
  <c r="J5" i="1"/>
  <c r="K5" i="1" s="1"/>
  <c r="J43" i="1"/>
  <c r="K43" i="1" s="1"/>
  <c r="J36" i="1"/>
  <c r="K36" i="1" s="1"/>
  <c r="J42" i="1"/>
  <c r="K42" i="1" s="1"/>
  <c r="J45" i="1"/>
  <c r="K45" i="1" s="1"/>
  <c r="J38" i="1"/>
  <c r="K38" i="1" s="1"/>
  <c r="J25" i="1"/>
  <c r="K25" i="1" s="1"/>
  <c r="J6" i="1"/>
  <c r="K6" i="1" s="1"/>
  <c r="J47" i="1"/>
  <c r="K47" i="1" s="1"/>
  <c r="J52" i="1"/>
  <c r="K52" i="1" s="1"/>
  <c r="J41" i="1"/>
  <c r="K41" i="1" s="1"/>
  <c r="J8" i="1"/>
  <c r="K8" i="1" s="1"/>
  <c r="J30" i="1"/>
  <c r="K30" i="1" s="1"/>
  <c r="J29" i="1"/>
  <c r="K29" i="1" s="1"/>
  <c r="J39" i="1"/>
  <c r="K39" i="1" s="1"/>
  <c r="J35" i="1"/>
  <c r="K35" i="1" s="1"/>
  <c r="J21" i="1"/>
  <c r="K21" i="1" s="1"/>
  <c r="J46" i="1"/>
  <c r="K46" i="1" s="1"/>
  <c r="J49" i="1"/>
  <c r="K49" i="1" s="1"/>
  <c r="J48" i="1"/>
  <c r="K48" i="1" s="1"/>
  <c r="J28" i="1"/>
  <c r="K28" i="1" s="1"/>
  <c r="J50" i="1"/>
  <c r="K50" i="1" s="1"/>
  <c r="J7" i="1"/>
  <c r="K7" i="1" s="1"/>
  <c r="J44" i="1"/>
  <c r="K44" i="1" s="1"/>
  <c r="J23" i="1"/>
  <c r="K23" i="1" s="1"/>
  <c r="J15" i="1"/>
  <c r="K15" i="1" s="1"/>
  <c r="J26" i="1"/>
  <c r="K26" i="1" s="1"/>
  <c r="J4" i="1"/>
  <c r="K4" i="1" s="1"/>
  <c r="J32" i="1"/>
  <c r="K32" i="1" s="1"/>
  <c r="J40" i="1"/>
  <c r="K40" i="1" s="1"/>
  <c r="J24" i="1"/>
  <c r="K24" i="1" s="1"/>
  <c r="J9" i="1"/>
  <c r="K9" i="1" s="1"/>
  <c r="J12" i="1"/>
  <c r="K12" i="1" s="1"/>
  <c r="J27" i="1"/>
  <c r="K27" i="1" s="1"/>
  <c r="J10" i="1"/>
  <c r="K10" i="1" s="1"/>
  <c r="J17" i="1"/>
  <c r="K17" i="1" s="1"/>
  <c r="J18" i="1"/>
  <c r="K18" i="1" s="1"/>
  <c r="J20" i="1"/>
  <c r="K20" i="1" s="1"/>
  <c r="J19" i="1"/>
  <c r="K19" i="1" s="1"/>
  <c r="J13" i="1"/>
  <c r="K13" i="1" s="1"/>
  <c r="J37" i="1"/>
  <c r="K37" i="1" s="1"/>
  <c r="J11" i="1"/>
  <c r="K11" i="1" s="1"/>
  <c r="J16" i="1"/>
  <c r="K16" i="1" s="1"/>
  <c r="J31" i="1"/>
  <c r="K31" i="1" s="1"/>
  <c r="J33" i="1"/>
  <c r="K33" i="1" s="1"/>
  <c r="J22" i="1"/>
  <c r="K22" i="1" s="1"/>
  <c r="J14" i="1"/>
  <c r="K14" i="1" s="1"/>
  <c r="J34" i="1"/>
  <c r="K34" i="1" s="1"/>
  <c r="W5" i="3"/>
  <c r="B17" i="4"/>
  <c r="F4" i="4" s="1"/>
  <c r="M4" i="4"/>
  <c r="C21" i="2"/>
  <c r="B21" i="2"/>
  <c r="M3" i="1"/>
  <c r="E21" i="2"/>
  <c r="G3" i="1"/>
  <c r="K8" i="4" l="1"/>
  <c r="F8" i="4"/>
  <c r="K9" i="4"/>
  <c r="F9" i="4"/>
  <c r="K4" i="4"/>
  <c r="F3" i="1"/>
  <c r="F46" i="1"/>
  <c r="L46" i="1" s="1"/>
  <c r="F43" i="1"/>
  <c r="L43" i="1" s="1"/>
  <c r="F30" i="1"/>
  <c r="L30" i="1" s="1"/>
  <c r="F27" i="1"/>
  <c r="L27" i="1" s="1"/>
  <c r="F14" i="1"/>
  <c r="L14" i="1" s="1"/>
  <c r="F11" i="1"/>
  <c r="L11" i="1" s="1"/>
  <c r="F8" i="1"/>
  <c r="L8" i="1" s="1"/>
  <c r="F5" i="1"/>
  <c r="L5" i="1" s="1"/>
  <c r="F10" i="1"/>
  <c r="L10" i="1" s="1"/>
  <c r="F49" i="1"/>
  <c r="L49" i="1" s="1"/>
  <c r="F36" i="1"/>
  <c r="L36" i="1" s="1"/>
  <c r="F20" i="1"/>
  <c r="L20" i="1" s="1"/>
  <c r="F40" i="1"/>
  <c r="L40" i="1" s="1"/>
  <c r="F37" i="1"/>
  <c r="L37" i="1" s="1"/>
  <c r="F24" i="1"/>
  <c r="L24" i="1" s="1"/>
  <c r="F21" i="1"/>
  <c r="L21" i="1" s="1"/>
  <c r="F18" i="1"/>
  <c r="L18" i="1" s="1"/>
  <c r="F9" i="1"/>
  <c r="L9" i="1" s="1"/>
  <c r="F19" i="1"/>
  <c r="L19" i="1" s="1"/>
  <c r="F50" i="1"/>
  <c r="L50" i="1" s="1"/>
  <c r="F47" i="1"/>
  <c r="L47" i="1" s="1"/>
  <c r="F34" i="1"/>
  <c r="L34" i="1" s="1"/>
  <c r="F31" i="1"/>
  <c r="L31" i="1" s="1"/>
  <c r="F15" i="1"/>
  <c r="L15" i="1" s="1"/>
  <c r="F16" i="1"/>
  <c r="L16" i="1" s="1"/>
  <c r="F17" i="1"/>
  <c r="L17" i="1" s="1"/>
  <c r="F44" i="1"/>
  <c r="L44" i="1" s="1"/>
  <c r="F41" i="1"/>
  <c r="L41" i="1" s="1"/>
  <c r="F28" i="1"/>
  <c r="L28" i="1" s="1"/>
  <c r="F25" i="1"/>
  <c r="L25" i="1" s="1"/>
  <c r="F12" i="1"/>
  <c r="L12" i="1" s="1"/>
  <c r="F22" i="1"/>
  <c r="L22" i="1" s="1"/>
  <c r="F6" i="1"/>
  <c r="L6" i="1" s="1"/>
  <c r="F13" i="1"/>
  <c r="L13" i="1" s="1"/>
  <c r="F7" i="1"/>
  <c r="L7" i="1" s="1"/>
  <c r="F51" i="1"/>
  <c r="L51" i="1" s="1"/>
  <c r="F38" i="1"/>
  <c r="L38" i="1" s="1"/>
  <c r="F35" i="1"/>
  <c r="L35" i="1" s="1"/>
  <c r="F4" i="1"/>
  <c r="L4" i="1" s="1"/>
  <c r="F52" i="1"/>
  <c r="L52" i="1" s="1"/>
  <c r="F48" i="1"/>
  <c r="L48" i="1" s="1"/>
  <c r="F45" i="1"/>
  <c r="L45" i="1" s="1"/>
  <c r="F32" i="1"/>
  <c r="L32" i="1" s="1"/>
  <c r="F29" i="1"/>
  <c r="L29" i="1" s="1"/>
  <c r="F42" i="1"/>
  <c r="L42" i="1" s="1"/>
  <c r="F39" i="1"/>
  <c r="L39" i="1" s="1"/>
  <c r="F26" i="1"/>
  <c r="L26" i="1" s="1"/>
  <c r="F23" i="1"/>
  <c r="L23" i="1" s="1"/>
  <c r="F33" i="1"/>
  <c r="L33" i="1" s="1"/>
  <c r="L12" i="4"/>
  <c r="V5" i="3"/>
  <c r="S18" i="3"/>
  <c r="J3" i="1"/>
  <c r="K3" i="1" s="1"/>
  <c r="N29" i="1" l="1"/>
  <c r="O29" i="1" s="1"/>
  <c r="N51" i="1"/>
  <c r="O51" i="1" s="1"/>
  <c r="Q51" i="1" s="1"/>
  <c r="N41" i="1"/>
  <c r="O41" i="1" s="1"/>
  <c r="L3" i="1"/>
  <c r="N32" i="1"/>
  <c r="O32" i="1" s="1"/>
  <c r="N7" i="1"/>
  <c r="O7" i="1" s="1"/>
  <c r="N39" i="1"/>
  <c r="O39" i="1" s="1"/>
  <c r="P39" i="1" s="1"/>
  <c r="N35" i="1"/>
  <c r="O35" i="1" s="1"/>
  <c r="N25" i="1"/>
  <c r="O25" i="1" s="1"/>
  <c r="Q25" i="1" s="1"/>
  <c r="N34" i="1"/>
  <c r="O34" i="1" s="1"/>
  <c r="Q34" i="1" s="1"/>
  <c r="N37" i="1"/>
  <c r="O37" i="1" s="1"/>
  <c r="P37" i="1" s="1"/>
  <c r="N3" i="1"/>
  <c r="N42" i="1"/>
  <c r="O42" i="1" s="1"/>
  <c r="Q42" i="1" s="1"/>
  <c r="N38" i="1"/>
  <c r="O38" i="1" s="1"/>
  <c r="Q38" i="1" s="1"/>
  <c r="N28" i="1"/>
  <c r="O28" i="1" s="1"/>
  <c r="N47" i="1"/>
  <c r="O47" i="1" s="1"/>
  <c r="Q47" i="1" s="1"/>
  <c r="N40" i="1"/>
  <c r="O40" i="1" s="1"/>
  <c r="P40" i="1" s="1"/>
  <c r="N11" i="1"/>
  <c r="O11" i="1" s="1"/>
  <c r="N14" i="1"/>
  <c r="N50" i="1"/>
  <c r="O50" i="1" s="1"/>
  <c r="N20" i="1"/>
  <c r="N27" i="1"/>
  <c r="O27" i="1" s="1"/>
  <c r="N44" i="1"/>
  <c r="O44" i="1" s="1"/>
  <c r="N19" i="1"/>
  <c r="N36" i="1"/>
  <c r="N30" i="1"/>
  <c r="N17" i="1"/>
  <c r="O17" i="1" s="1"/>
  <c r="N9" i="1"/>
  <c r="O9" i="1" s="1"/>
  <c r="N49" i="1"/>
  <c r="N43" i="1"/>
  <c r="N48" i="1"/>
  <c r="N16" i="1"/>
  <c r="N18" i="1"/>
  <c r="N10" i="1"/>
  <c r="N46" i="1"/>
  <c r="O46" i="1" s="1"/>
  <c r="P29" i="1"/>
  <c r="Q29" i="1"/>
  <c r="N13" i="1"/>
  <c r="O13" i="1" s="1"/>
  <c r="N23" i="1"/>
  <c r="O23" i="1" s="1"/>
  <c r="N22" i="1"/>
  <c r="N21" i="1"/>
  <c r="O21" i="1" s="1"/>
  <c r="N5" i="1"/>
  <c r="O5" i="1" s="1"/>
  <c r="N45" i="1"/>
  <c r="N33" i="1"/>
  <c r="N6" i="1"/>
  <c r="N52" i="1"/>
  <c r="O52" i="1" s="1"/>
  <c r="N15" i="1"/>
  <c r="O15" i="1" s="1"/>
  <c r="N26" i="1"/>
  <c r="O26" i="1" s="1"/>
  <c r="N4" i="1"/>
  <c r="N12" i="1"/>
  <c r="O12" i="1" s="1"/>
  <c r="N31" i="1"/>
  <c r="N24" i="1"/>
  <c r="O24" i="1" s="1"/>
  <c r="N8" i="1"/>
  <c r="P51" i="1" l="1"/>
  <c r="S51" i="1"/>
  <c r="Q39" i="1"/>
  <c r="S39" i="1" s="1"/>
  <c r="P38" i="1"/>
  <c r="S38" i="1" s="1"/>
  <c r="P42" i="1"/>
  <c r="S42" i="1" s="1"/>
  <c r="P47" i="1"/>
  <c r="S47" i="1" s="1"/>
  <c r="Q40" i="1"/>
  <c r="S40" i="1" s="1"/>
  <c r="P34" i="1"/>
  <c r="S34" i="1" s="1"/>
  <c r="Q37" i="1"/>
  <c r="S37" i="1" s="1"/>
  <c r="P25" i="1"/>
  <c r="S25" i="1" s="1"/>
  <c r="Q21" i="1"/>
  <c r="P21" i="1"/>
  <c r="O8" i="1"/>
  <c r="O18" i="1"/>
  <c r="P24" i="1"/>
  <c r="Q24" i="1"/>
  <c r="O19" i="1"/>
  <c r="H37" i="2" s="1"/>
  <c r="Q12" i="1"/>
  <c r="P12" i="1"/>
  <c r="O49" i="1"/>
  <c r="O22" i="1"/>
  <c r="O31" i="1"/>
  <c r="Q44" i="1"/>
  <c r="P44" i="1"/>
  <c r="P7" i="1"/>
  <c r="Q7" i="1"/>
  <c r="O14" i="1"/>
  <c r="Q9" i="1"/>
  <c r="P9" i="1"/>
  <c r="O45" i="1"/>
  <c r="Q13" i="1"/>
  <c r="P13" i="1"/>
  <c r="Q27" i="1"/>
  <c r="P27" i="1"/>
  <c r="O6" i="1"/>
  <c r="Q11" i="1"/>
  <c r="P11" i="1"/>
  <c r="O48" i="1"/>
  <c r="O4" i="1"/>
  <c r="H22" i="2" s="1"/>
  <c r="Q32" i="1"/>
  <c r="P32" i="1"/>
  <c r="Q26" i="1"/>
  <c r="P26" i="1"/>
  <c r="P28" i="1"/>
  <c r="Q28" i="1"/>
  <c r="O20" i="1"/>
  <c r="O36" i="1"/>
  <c r="O33" i="1"/>
  <c r="O16" i="1"/>
  <c r="Q41" i="1"/>
  <c r="P41" i="1"/>
  <c r="Q23" i="1"/>
  <c r="P23" i="1"/>
  <c r="Q17" i="1"/>
  <c r="P17" i="1"/>
  <c r="S29" i="1"/>
  <c r="Q15" i="1"/>
  <c r="P15" i="1"/>
  <c r="P46" i="1"/>
  <c r="Q46" i="1"/>
  <c r="P52" i="1"/>
  <c r="Q52" i="1"/>
  <c r="Q5" i="1"/>
  <c r="P5" i="1"/>
  <c r="O10" i="1"/>
  <c r="O43" i="1"/>
  <c r="O30" i="1"/>
  <c r="P50" i="1"/>
  <c r="Q50" i="1"/>
  <c r="Q35" i="1"/>
  <c r="P35" i="1"/>
  <c r="H23" i="2"/>
  <c r="H43" i="2"/>
  <c r="H47" i="2"/>
  <c r="H62" i="2"/>
  <c r="H64" i="2"/>
  <c r="H68" i="2"/>
  <c r="H56" i="2"/>
  <c r="H65" i="2"/>
  <c r="H27" i="2"/>
  <c r="H33" i="2"/>
  <c r="O3" i="1"/>
  <c r="R3" i="1" s="1"/>
  <c r="F64" i="2"/>
  <c r="F62" i="2"/>
  <c r="F27" i="2"/>
  <c r="F37" i="2"/>
  <c r="F47" i="2"/>
  <c r="F65" i="2"/>
  <c r="F21" i="2"/>
  <c r="F68" i="2"/>
  <c r="F33" i="2"/>
  <c r="F43" i="2"/>
  <c r="F56" i="2"/>
  <c r="F66" i="2"/>
  <c r="S11" i="1" l="1"/>
  <c r="S13" i="1"/>
  <c r="S44" i="1"/>
  <c r="S35" i="1"/>
  <c r="S32" i="1"/>
  <c r="S12" i="1"/>
  <c r="S15" i="1"/>
  <c r="S21" i="1"/>
  <c r="S23" i="1"/>
  <c r="S41" i="1"/>
  <c r="S9" i="1"/>
  <c r="S17" i="1"/>
  <c r="P14" i="1"/>
  <c r="Q14" i="1"/>
  <c r="Q16" i="1"/>
  <c r="P16" i="1"/>
  <c r="S50" i="1"/>
  <c r="S24" i="1"/>
  <c r="S26" i="1"/>
  <c r="P18" i="1"/>
  <c r="Q18" i="1"/>
  <c r="S5" i="1"/>
  <c r="P22" i="1"/>
  <c r="Q22" i="1"/>
  <c r="Q48" i="1"/>
  <c r="P48" i="1"/>
  <c r="Q30" i="1"/>
  <c r="P30" i="1"/>
  <c r="Q45" i="1"/>
  <c r="P45" i="1"/>
  <c r="H66" i="2"/>
  <c r="P33" i="1"/>
  <c r="Q33" i="1"/>
  <c r="Q36" i="1"/>
  <c r="P36" i="1"/>
  <c r="Q6" i="1"/>
  <c r="P6" i="1"/>
  <c r="P8" i="1"/>
  <c r="Q8" i="1"/>
  <c r="Q49" i="1"/>
  <c r="P49" i="1"/>
  <c r="S52" i="1"/>
  <c r="S46" i="1"/>
  <c r="Q31" i="1"/>
  <c r="P31" i="1"/>
  <c r="S28" i="1"/>
  <c r="S7" i="1"/>
  <c r="Q43" i="1"/>
  <c r="P43" i="1"/>
  <c r="P10" i="1"/>
  <c r="Q10" i="1"/>
  <c r="P20" i="1"/>
  <c r="Q20" i="1"/>
  <c r="P4" i="1"/>
  <c r="Q4" i="1"/>
  <c r="S27" i="1"/>
  <c r="P19" i="1"/>
  <c r="Q19" i="1"/>
  <c r="V56" i="3"/>
  <c r="V40" i="3"/>
  <c r="V51" i="3"/>
  <c r="H39" i="2"/>
  <c r="V27" i="3"/>
  <c r="V43" i="3"/>
  <c r="V48" i="3"/>
  <c r="V39" i="3"/>
  <c r="V69" i="3"/>
  <c r="H21" i="2"/>
  <c r="V54" i="3"/>
  <c r="H54" i="2"/>
  <c r="V23" i="3"/>
  <c r="I68" i="2"/>
  <c r="I43" i="2"/>
  <c r="I56" i="2"/>
  <c r="I62" i="2"/>
  <c r="J27" i="2"/>
  <c r="I64" i="2"/>
  <c r="I47" i="2"/>
  <c r="Q3" i="1"/>
  <c r="P3" i="1"/>
  <c r="I33" i="2"/>
  <c r="I65" i="2"/>
  <c r="J44" i="2"/>
  <c r="J43" i="2"/>
  <c r="J33" i="2"/>
  <c r="J39" i="2"/>
  <c r="J38" i="2"/>
  <c r="J36" i="2"/>
  <c r="V36" i="3"/>
  <c r="J37" i="2"/>
  <c r="J41" i="2"/>
  <c r="J40" i="2"/>
  <c r="J42" i="2"/>
  <c r="J35" i="2"/>
  <c r="J34" i="2"/>
  <c r="V21" i="3"/>
  <c r="V42" i="3"/>
  <c r="V46" i="3"/>
  <c r="V63" i="3"/>
  <c r="V61" i="3"/>
  <c r="V55" i="3"/>
  <c r="V67" i="3"/>
  <c r="V32" i="3"/>
  <c r="V65" i="3"/>
  <c r="V64" i="3"/>
  <c r="V26" i="3"/>
  <c r="V50" i="3"/>
  <c r="V22" i="3"/>
  <c r="V33" i="3"/>
  <c r="V57" i="3"/>
  <c r="V20" i="3"/>
  <c r="F67" i="2"/>
  <c r="F29" i="2"/>
  <c r="F53" i="2"/>
  <c r="F41" i="2"/>
  <c r="F30" i="2"/>
  <c r="F35" i="2"/>
  <c r="F60" i="2"/>
  <c r="F34" i="2"/>
  <c r="F25" i="2"/>
  <c r="F40" i="2"/>
  <c r="F69" i="2"/>
  <c r="F36" i="2"/>
  <c r="F45" i="2"/>
  <c r="F49" i="2"/>
  <c r="F54" i="2"/>
  <c r="F59" i="2"/>
  <c r="F28" i="2"/>
  <c r="F57" i="2"/>
  <c r="F24" i="2"/>
  <c r="F39" i="2"/>
  <c r="F46" i="2"/>
  <c r="F61" i="2"/>
  <c r="F38" i="2"/>
  <c r="F58" i="2"/>
  <c r="F42" i="2"/>
  <c r="F48" i="2"/>
  <c r="F52" i="2"/>
  <c r="F26" i="2"/>
  <c r="F70" i="2"/>
  <c r="F63" i="2"/>
  <c r="F44" i="2"/>
  <c r="F32" i="2"/>
  <c r="F50" i="2"/>
  <c r="F51" i="2"/>
  <c r="F31" i="2"/>
  <c r="F55" i="2"/>
  <c r="J70" i="2"/>
  <c r="F23" i="2"/>
  <c r="F22" i="2"/>
  <c r="S16" i="1" l="1"/>
  <c r="S48" i="1"/>
  <c r="S36" i="1"/>
  <c r="S22" i="1"/>
  <c r="S14" i="1"/>
  <c r="S45" i="1"/>
  <c r="S43" i="1"/>
  <c r="S49" i="1"/>
  <c r="S8" i="1"/>
  <c r="S19" i="1"/>
  <c r="S30" i="1"/>
  <c r="S18" i="1"/>
  <c r="I66" i="2"/>
  <c r="K66" i="2" s="1"/>
  <c r="S10" i="1"/>
  <c r="S33" i="1"/>
  <c r="S4" i="1"/>
  <c r="S20" i="1"/>
  <c r="S31" i="1"/>
  <c r="S6" i="1"/>
  <c r="V41" i="3"/>
  <c r="V29" i="3"/>
  <c r="V47" i="3"/>
  <c r="V25" i="3"/>
  <c r="V49" i="3"/>
  <c r="V52" i="3"/>
  <c r="V38" i="3"/>
  <c r="V45" i="3"/>
  <c r="V28" i="3"/>
  <c r="H24" i="2"/>
  <c r="V59" i="3"/>
  <c r="V35" i="3"/>
  <c r="V44" i="3"/>
  <c r="V53" i="3"/>
  <c r="V68" i="3"/>
  <c r="V24" i="3"/>
  <c r="H44" i="2"/>
  <c r="V37" i="3"/>
  <c r="V60" i="3"/>
  <c r="V31" i="3"/>
  <c r="H69" i="2"/>
  <c r="I69" i="2"/>
  <c r="H58" i="2"/>
  <c r="V30" i="3"/>
  <c r="V58" i="3"/>
  <c r="I54" i="2"/>
  <c r="K54" i="2" s="1"/>
  <c r="V62" i="3"/>
  <c r="H63" i="2"/>
  <c r="I63" i="2"/>
  <c r="H59" i="2"/>
  <c r="H31" i="2"/>
  <c r="J31" i="2"/>
  <c r="H46" i="2"/>
  <c r="I46" i="2"/>
  <c r="H25" i="2"/>
  <c r="J25" i="2"/>
  <c r="I25" i="2"/>
  <c r="H61" i="2"/>
  <c r="I61" i="2"/>
  <c r="H35" i="2"/>
  <c r="I35" i="2"/>
  <c r="H36" i="2"/>
  <c r="I36" i="2"/>
  <c r="H32" i="2"/>
  <c r="J32" i="2"/>
  <c r="I32" i="2"/>
  <c r="H50" i="2"/>
  <c r="H53" i="2"/>
  <c r="I53" i="2"/>
  <c r="H51" i="2"/>
  <c r="I51" i="2"/>
  <c r="H60" i="2"/>
  <c r="I60" i="2"/>
  <c r="H45" i="2"/>
  <c r="I45" i="2"/>
  <c r="H34" i="2"/>
  <c r="I34" i="2"/>
  <c r="H67" i="2"/>
  <c r="I67" i="2"/>
  <c r="H38" i="2"/>
  <c r="I38" i="2"/>
  <c r="H42" i="2"/>
  <c r="I42" i="2"/>
  <c r="H26" i="2"/>
  <c r="J26" i="2"/>
  <c r="H48" i="2"/>
  <c r="I48" i="2"/>
  <c r="H29" i="2"/>
  <c r="J29" i="2"/>
  <c r="H30" i="2"/>
  <c r="J30" i="2"/>
  <c r="V34" i="3"/>
  <c r="V66" i="3"/>
  <c r="I39" i="2"/>
  <c r="K39" i="2" s="1"/>
  <c r="K64" i="2"/>
  <c r="I37" i="2"/>
  <c r="K37" i="2" s="1"/>
  <c r="I27" i="2"/>
  <c r="K27" i="2" s="1"/>
  <c r="I22" i="2"/>
  <c r="K33" i="2"/>
  <c r="J22" i="2"/>
  <c r="K43" i="2"/>
  <c r="K47" i="2"/>
  <c r="K62" i="2"/>
  <c r="K65" i="2"/>
  <c r="K56" i="2"/>
  <c r="J23" i="2"/>
  <c r="K68" i="2"/>
  <c r="J21" i="2"/>
  <c r="K63" i="2" l="1"/>
  <c r="I58" i="2"/>
  <c r="K58" i="2" s="1"/>
  <c r="K53" i="2"/>
  <c r="I24" i="2"/>
  <c r="K67" i="2"/>
  <c r="K38" i="2"/>
  <c r="K69" i="2"/>
  <c r="K35" i="2"/>
  <c r="K61" i="2"/>
  <c r="K51" i="2"/>
  <c r="J24" i="2"/>
  <c r="K34" i="2"/>
  <c r="K45" i="2"/>
  <c r="K32" i="2"/>
  <c r="K46" i="2"/>
  <c r="I59" i="2"/>
  <c r="K59" i="2" s="1"/>
  <c r="K42" i="2"/>
  <c r="K48" i="2"/>
  <c r="K60" i="2"/>
  <c r="H41" i="2"/>
  <c r="K36" i="2"/>
  <c r="H40" i="2"/>
  <c r="I40" i="2"/>
  <c r="J17" i="2"/>
  <c r="I50" i="2"/>
  <c r="K50" i="2" s="1"/>
  <c r="H52" i="2"/>
  <c r="H49" i="2"/>
  <c r="H57" i="2"/>
  <c r="I57" i="2"/>
  <c r="H70" i="2"/>
  <c r="H55" i="2"/>
  <c r="H28" i="2"/>
  <c r="J28" i="2"/>
  <c r="I28" i="2"/>
  <c r="K25" i="2"/>
  <c r="I31" i="2"/>
  <c r="I30" i="2"/>
  <c r="I29" i="2"/>
  <c r="I26" i="2"/>
  <c r="I21" i="2"/>
  <c r="S3" i="1"/>
  <c r="K22" i="2"/>
  <c r="K24" i="2" l="1"/>
  <c r="K40" i="2"/>
  <c r="J71" i="2"/>
  <c r="J14" i="2" s="1"/>
  <c r="I44" i="2"/>
  <c r="K44" i="2" s="1"/>
  <c r="I41" i="2"/>
  <c r="K41" i="2" s="1"/>
  <c r="H71" i="2"/>
  <c r="J12" i="2" s="1"/>
  <c r="I55" i="2"/>
  <c r="K55" i="2" s="1"/>
  <c r="I49" i="2"/>
  <c r="K49" i="2" s="1"/>
  <c r="I70" i="2"/>
  <c r="K70" i="2" s="1"/>
  <c r="I52" i="2"/>
  <c r="K52" i="2" s="1"/>
  <c r="K57" i="2"/>
  <c r="I23" i="2"/>
  <c r="K31" i="2"/>
  <c r="K30" i="2"/>
  <c r="K29" i="2"/>
  <c r="K28" i="2"/>
  <c r="K26" i="2"/>
  <c r="K21" i="2"/>
  <c r="S11" i="3" l="1"/>
  <c r="I71" i="2"/>
  <c r="J13" i="2" s="1"/>
  <c r="K23" i="2"/>
  <c r="K71" i="2" s="1"/>
  <c r="G17" i="2" l="1"/>
  <c r="J15" i="2"/>
</calcChain>
</file>

<file path=xl/comments1.xml><?xml version="1.0" encoding="utf-8"?>
<comments xmlns="http://schemas.openxmlformats.org/spreadsheetml/2006/main">
  <authors>
    <author>andrewj</author>
  </authors>
  <commentList>
    <comment ref="S9" authorId="0">
      <text>
        <r>
          <rPr>
            <sz val="9"/>
            <color indexed="81"/>
            <rFont val="Tahoma"/>
            <family val="2"/>
          </rPr>
          <t>Make sure this includes all Employer NIC on non-furlough pay too.</t>
        </r>
      </text>
    </comment>
    <comment ref="F18" authorId="0">
      <text>
        <r>
          <rPr>
            <sz val="9"/>
            <color indexed="81"/>
            <rFont val="Tahoma"/>
            <family val="2"/>
          </rPr>
          <t>A variable salary is one where the employee works different hours in any given period, or has contractual commissions.
If they have a fixed wage but get non-contractual bonuses or pay rises, then that is not a variable salary.
Occasional paid overtime is not enough to make a salary variable.</t>
        </r>
      </text>
    </comment>
    <comment ref="G18" authorId="0">
      <text>
        <r>
          <rPr>
            <sz val="9"/>
            <color indexed="81"/>
            <rFont val="Tahoma"/>
            <family val="2"/>
          </rPr>
          <t>This is Employer's NIC, not Employee's.
Nearly all employees are liable.
The main exceptions are employees under 21, and apprentices under 25.
Employees over pension age are still liable for Employer's NIC.</t>
        </r>
      </text>
    </comment>
    <comment ref="H18" authorId="0">
      <text>
        <r>
          <rPr>
            <sz val="9"/>
            <color indexed="81"/>
            <rFont val="Tahoma"/>
            <family val="2"/>
          </rPr>
          <t xml:space="preserve">
Answer Yes if the employee is in an Auto-enrolment pension scheme.
Answer No if they don't qualify, or if they have opted out.</t>
        </r>
      </text>
    </comment>
    <comment ref="I18" authorId="0">
      <text>
        <r>
          <rPr>
            <sz val="9"/>
            <color indexed="81"/>
            <rFont val="Tahoma"/>
            <family val="2"/>
          </rPr>
          <t xml:space="preserve">Enter the date the employee started in the business, if they joined after 5 April 2019.
You can leave it blank if they were employed before then
</t>
        </r>
      </text>
    </comment>
    <comment ref="J18" authorId="0">
      <text>
        <r>
          <rPr>
            <sz val="9"/>
            <color indexed="81"/>
            <rFont val="Tahoma"/>
            <family val="2"/>
          </rPr>
          <t>Answer Yes if the employee is a director on annual NIC calculations</t>
        </r>
      </text>
    </comment>
    <comment ref="K18" authorId="0">
      <text>
        <r>
          <rPr>
            <sz val="9"/>
            <color indexed="81"/>
            <rFont val="Tahoma"/>
            <family val="2"/>
          </rPr>
          <t>Enter the director's salary up to the start of the period you're currently looking at</t>
        </r>
      </text>
    </comment>
    <comment ref="L18" authorId="0">
      <text>
        <r>
          <rPr>
            <sz val="9"/>
            <color indexed="81"/>
            <rFont val="Tahoma"/>
            <family val="2"/>
          </rPr>
          <t xml:space="preserve">'Say yes only if an RTI submission has been made for this employee before 19 March.
New employees before 19 March who have not yet been paid do </t>
        </r>
        <r>
          <rPr>
            <u/>
            <sz val="9"/>
            <color indexed="81"/>
            <rFont val="Tahoma"/>
            <family val="2"/>
          </rPr>
          <t>not</t>
        </r>
        <r>
          <rPr>
            <sz val="9"/>
            <color indexed="81"/>
            <rFont val="Tahoma"/>
            <family val="2"/>
          </rPr>
          <t xml:space="preserve"> qualify for furlough pay.</t>
        </r>
      </text>
    </comment>
    <comment ref="M18" authorId="0">
      <text>
        <r>
          <rPr>
            <sz val="9"/>
            <color indexed="81"/>
            <rFont val="Tahoma"/>
            <family val="2"/>
          </rPr>
          <t>You should keep a record of the relevant dates, and ensure that the documentation is safely filed, in case HMRC decide to audit your claim.  You need to keep it for 5 years.</t>
        </r>
      </text>
    </comment>
    <comment ref="P18" authorId="0">
      <text>
        <r>
          <rPr>
            <sz val="9"/>
            <color indexed="81"/>
            <rFont val="Tahoma"/>
            <family val="2"/>
          </rPr>
          <t xml:space="preserve">Enter the employee's annual salary as at 19 March 2020 (so after any pay rises in the last year).
You can include contractual bonuses and commissions, but not discretionary ones.
All non-cash benefits must be excluded.
If you have a salary sacrifice scheme, you must use the salary </t>
        </r>
        <r>
          <rPr>
            <u/>
            <sz val="9"/>
            <color indexed="81"/>
            <rFont val="Tahoma"/>
            <family val="2"/>
          </rPr>
          <t>after</t>
        </r>
        <r>
          <rPr>
            <sz val="9"/>
            <color indexed="81"/>
            <rFont val="Tahoma"/>
            <family val="2"/>
          </rPr>
          <t xml:space="preserve"> the sacrifice.</t>
        </r>
      </text>
    </comment>
    <comment ref="Q18" authorId="0">
      <text>
        <r>
          <rPr>
            <sz val="9"/>
            <color indexed="81"/>
            <rFont val="Tahoma"/>
            <family val="2"/>
          </rPr>
          <t xml:space="preserve">If the employee's pay is variable, you can pay the higher of:
- Their pay this period last year.
- Their average pay over the last year, based on their total pay in 2019/20.
You can take the pay from their payslip for 'this period last year', but make sure you exclude any benefits, expenses, salary sacrifice, and discretionary payments.
If they were furloughed after 6 April you can get the total pay from the P60 (limited as above). 
HOWEVER: if they were furloughed before 6 April you can only include pay arising before they were furloughed.
</t>
        </r>
      </text>
    </comment>
    <comment ref="S18" authorId="0">
      <text>
        <r>
          <rPr>
            <sz val="9"/>
            <color indexed="81"/>
            <rFont val="Tahoma"/>
            <family val="2"/>
          </rPr>
          <t>This is calendar days, not working days.  
You need to include weekends, bank holidays, and non-working days.</t>
        </r>
      </text>
    </comment>
  </commentList>
</comments>
</file>

<file path=xl/comments2.xml><?xml version="1.0" encoding="utf-8"?>
<comments xmlns="http://schemas.openxmlformats.org/spreadsheetml/2006/main">
  <authors>
    <author>Keith Bouttell</author>
  </authors>
  <commentList>
    <comment ref="Q2" authorId="0">
      <text>
        <r>
          <rPr>
            <b/>
            <sz val="9"/>
            <color indexed="81"/>
            <rFont val="Tahoma"/>
            <family val="2"/>
          </rPr>
          <t>Keith Bouttell:</t>
        </r>
        <r>
          <rPr>
            <sz val="9"/>
            <color indexed="81"/>
            <rFont val="Tahoma"/>
            <family val="2"/>
          </rPr>
          <t xml:space="preserve">
Where annual earnings basis for directors applies
</t>
        </r>
      </text>
    </comment>
  </commentList>
</comments>
</file>

<file path=xl/sharedStrings.xml><?xml version="1.0" encoding="utf-8"?>
<sst xmlns="http://schemas.openxmlformats.org/spreadsheetml/2006/main" count="416" uniqueCount="228">
  <si>
    <t>Salary varies?</t>
  </si>
  <si>
    <t>Higher of the two</t>
  </si>
  <si>
    <t>Surname</t>
  </si>
  <si>
    <t>Firstname</t>
  </si>
  <si>
    <t>Accounts Office Reference</t>
  </si>
  <si>
    <t>From:</t>
  </si>
  <si>
    <t>until:</t>
  </si>
  <si>
    <t>NI Number</t>
  </si>
  <si>
    <t>Pension contribution</t>
  </si>
  <si>
    <t>yes</t>
  </si>
  <si>
    <t>Pension</t>
  </si>
  <si>
    <t>Employer Name</t>
  </si>
  <si>
    <t>PAYE reference</t>
  </si>
  <si>
    <t>Bank Sort Code</t>
  </si>
  <si>
    <t>Contact number</t>
  </si>
  <si>
    <t>Claim Period</t>
  </si>
  <si>
    <t>Days:</t>
  </si>
  <si>
    <t>Auto enrolment?</t>
  </si>
  <si>
    <t>National insurance</t>
  </si>
  <si>
    <t>Length:</t>
  </si>
  <si>
    <t>Days furloughed in period</t>
  </si>
  <si>
    <t>Date furlough started</t>
  </si>
  <si>
    <t>Threshold</t>
  </si>
  <si>
    <t>Cap</t>
  </si>
  <si>
    <t>Furlough pay cap</t>
  </si>
  <si>
    <t>Rate</t>
  </si>
  <si>
    <t>This period</t>
  </si>
  <si>
    <t>Total</t>
  </si>
  <si>
    <t>First name</t>
  </si>
  <si>
    <t>Payroll number</t>
  </si>
  <si>
    <t>Date furlough letter issued</t>
  </si>
  <si>
    <t>Date agreed by employee</t>
  </si>
  <si>
    <t>Days furloughed this period</t>
  </si>
  <si>
    <t>Daily reference pay</t>
  </si>
  <si>
    <t>This period last year</t>
  </si>
  <si>
    <t>Fixed salary</t>
  </si>
  <si>
    <t>Only if pay varies</t>
  </si>
  <si>
    <t>Annual salary</t>
  </si>
  <si>
    <t>If fixed</t>
  </si>
  <si>
    <t>Yes</t>
  </si>
  <si>
    <t>No</t>
  </si>
  <si>
    <t>Bank Account number</t>
  </si>
  <si>
    <t>Contact name</t>
  </si>
  <si>
    <t>Pay this period last year</t>
  </si>
  <si>
    <t>Days furloughed</t>
  </si>
  <si>
    <t>Pension contributions</t>
  </si>
  <si>
    <t>2019/20</t>
  </si>
  <si>
    <t>2020/21</t>
  </si>
  <si>
    <t>Data validation</t>
  </si>
  <si>
    <t>Tax year</t>
  </si>
  <si>
    <t>Salary for furlough</t>
  </si>
  <si>
    <t>Company reference</t>
  </si>
  <si>
    <t>Number of employees furloughed</t>
  </si>
  <si>
    <t>Period</t>
  </si>
  <si>
    <t>Total amount claimed</t>
  </si>
  <si>
    <t>Unique Tax Reference</t>
  </si>
  <si>
    <t>Liable for NIC?</t>
  </si>
  <si>
    <t>ONLY FILL IN THE YELLOW CELLS</t>
  </si>
  <si>
    <t>CORONAVIRUS JOB RETENTION CLAIM RECORD</t>
  </si>
  <si>
    <t>No responsibility is accepted by the author for any errors which result from the use of this file.</t>
  </si>
  <si>
    <t>HOW TO USE THIS SCHEDULE</t>
  </si>
  <si>
    <t>As noted above, you should double-check that the results are correct before making a claim.</t>
  </si>
  <si>
    <t>NOTES ON DATA ENTRY</t>
  </si>
  <si>
    <t>This is Employer's NIC, not Employee's.</t>
  </si>
  <si>
    <t>The main exceptions are employees under 21, and apprentices under 25.</t>
  </si>
  <si>
    <t>Auto-enrolment?</t>
  </si>
  <si>
    <t>These cells are for you to record when the necessary documents were agreed with the employee.</t>
  </si>
  <si>
    <t xml:space="preserve">HMRC may challenge a claim if the employee was not formally put on furlough.  Documentation </t>
  </si>
  <si>
    <t>of the position should be kept on file for 5 years, in case HMRC audit your claim.</t>
  </si>
  <si>
    <t>Enter the number of calendar days the employee was furloughed in this period.</t>
  </si>
  <si>
    <t>You should only put a figure here if the employee's pay is fixed.</t>
  </si>
  <si>
    <t>Any other cash payments, like discretionary bonuses and commissions, or expenses payments, must</t>
  </si>
  <si>
    <t>be left out.</t>
  </si>
  <si>
    <t xml:space="preserve">Any non-cash benefits like a company car or medical insurance should also be left out. </t>
  </si>
  <si>
    <t>If you operate a salary sacrifice scheme, it is the net salary after the sacrifice.</t>
  </si>
  <si>
    <t>Basic employee details</t>
  </si>
  <si>
    <t>Details of their pay package</t>
  </si>
  <si>
    <t>Pay details</t>
  </si>
  <si>
    <t>The spreadsheet will show you which cells are needed, depending on whether pay is variable or fixed.</t>
  </si>
  <si>
    <t>In every case, the amount should be the total amount of cash they're entitled to under their contract</t>
  </si>
  <si>
    <t>It is normally the salary they were contractually entitled to as at 19 March.</t>
  </si>
  <si>
    <t>Note that only the qualifying cash amounts from the payslip should be included.  Taxable benefits and</t>
  </si>
  <si>
    <t>It is the gross amount shown on their payslip for the equivalent period (week or month) last year.</t>
  </si>
  <si>
    <t>It is the total amount they were paid in the whole of the tax year 2019/20, subject to the limits above.</t>
  </si>
  <si>
    <t>Days in 2019/20
'tax year'</t>
  </si>
  <si>
    <t>Make sure the documentation is on file</t>
  </si>
  <si>
    <t>NUMBERS IN</t>
  </si>
  <si>
    <t>The spreadsheet will remind you of the number of days in the period, just in case.</t>
  </si>
  <si>
    <t>Green cells contain useful notes.  More details are available if you hover over the cell.</t>
  </si>
  <si>
    <t>Blue cells should not have any information entered into them.</t>
  </si>
  <si>
    <t>Data entry</t>
  </si>
  <si>
    <t>No data needed</t>
  </si>
  <si>
    <t>Notes and hints</t>
  </si>
  <si>
    <t>BLUE AND GREEN CELLS SHOULD NOT HAVE</t>
  </si>
  <si>
    <t>Coronavirus Job Retention Scheme</t>
  </si>
  <si>
    <t>Email:</t>
  </si>
  <si>
    <t>Tel:</t>
  </si>
  <si>
    <t>CLAIM FOR REIMBURSEMENT OF PAYE
DETAILS OF AMOUNTS PAID</t>
  </si>
  <si>
    <t>CLAIM FOR REIMBURSEMENT OF PAYE
DETAILS OF CLAIM</t>
  </si>
  <si>
    <t>Date started</t>
  </si>
  <si>
    <t>This is needed only if the employee is on a variable salary, AND they started in the 2019/20 tax year.</t>
  </si>
  <si>
    <t>Answer No if the employee is not eligible or has opted out.</t>
  </si>
  <si>
    <t>Answer Yes if the company pays auto-enrolment contributions for the employee.</t>
  </si>
  <si>
    <t>This is only needed if the employee is on variable pay.</t>
  </si>
  <si>
    <t>These cells pick up the details of the pay used to calculate furlough limits. The NIC and pension contributions amounts are calculated directly from these.</t>
  </si>
  <si>
    <t>Average variable pay</t>
  </si>
  <si>
    <t>WHAT THIS SCHEDULE DOES</t>
  </si>
  <si>
    <t>Remember that weekends, bank holidays, and non-working days all count.  So if someone goes on furlough at the end of a week, and so doesn't come to work  the next Monday, the Saturday and Sunday can count as furlough as well.</t>
  </si>
  <si>
    <t>Although the schedule performs some calculations automatically, it does not take account of all possible situations.  You should therefore double-check all the figures before using them for a claim.</t>
  </si>
  <si>
    <r>
      <t xml:space="preserve">This affects how the qualifying salary is calculated.
A variable salary is one where the employee works different hours in any given period, or has contractual commissions.
If they have a fixed wage but get non-contractual bonuses or pay rises, then that is </t>
    </r>
    <r>
      <rPr>
        <b/>
        <sz val="10"/>
        <color theme="1"/>
        <rFont val="Arial"/>
        <family val="2"/>
      </rPr>
      <t>not</t>
    </r>
    <r>
      <rPr>
        <sz val="10"/>
        <color theme="1"/>
        <rFont val="Arial"/>
        <family val="2"/>
      </rPr>
      <t xml:space="preserve"> a variable salary.
Occasional paid overtime is not enough to make a salary variable.</t>
    </r>
  </si>
  <si>
    <t>If an employee's salary varies so much that you're a bit confused, you can just say it's fixed, work out the appropriate number separately, and put it in the 'Annual salary' column.</t>
  </si>
  <si>
    <t>Nearly all employees are liable for Employer's NIC, including those over pension age.</t>
  </si>
  <si>
    <t>The cells are colour-coded to make it easier to use.  Some cells will change colour depending on the information you enter:</t>
  </si>
  <si>
    <t>The schedule has enough lines for 50 employees.  If you have more than that, the simplest thing is to use another copy of the spreadsheet - that way you don't have to worry about breaking the formulas.</t>
  </si>
  <si>
    <r>
      <t xml:space="preserve">In particular, you </t>
    </r>
    <r>
      <rPr>
        <b/>
        <sz val="10"/>
        <color theme="1"/>
        <rFont val="Arial"/>
        <family val="2"/>
      </rPr>
      <t>must</t>
    </r>
    <r>
      <rPr>
        <sz val="10"/>
        <color theme="1"/>
        <rFont val="Arial"/>
        <family val="2"/>
      </rPr>
      <t xml:space="preserve"> check that you have paid at least this much to the employee.  You cannot reclaim anything from HMRC that hasn't been paid.  You can top up their pay later and still reclaim it, though.</t>
    </r>
  </si>
  <si>
    <t>Employment details</t>
  </si>
  <si>
    <t>Pay history</t>
  </si>
  <si>
    <t>Employee references</t>
  </si>
  <si>
    <t>Furlough documentation</t>
  </si>
  <si>
    <t>This furlough episode</t>
  </si>
  <si>
    <t>Non-furlough pay this period</t>
  </si>
  <si>
    <t>Includes
furlough pay</t>
  </si>
  <si>
    <t>Furlough
pay</t>
  </si>
  <si>
    <t>Total gross pay</t>
  </si>
  <si>
    <t>Calculated automatically</t>
  </si>
  <si>
    <t>In RTI before
19 March 2020?</t>
  </si>
  <si>
    <t>Total non-furlough pay in 2019/20</t>
  </si>
  <si>
    <r>
      <t xml:space="preserve">1) The </t>
    </r>
    <r>
      <rPr>
        <b/>
        <sz val="10"/>
        <color theme="1"/>
        <rFont val="Arial"/>
        <family val="2"/>
      </rPr>
      <t>Data Entry</t>
    </r>
    <r>
      <rPr>
        <sz val="10"/>
        <color theme="1"/>
        <rFont val="Arial"/>
        <family val="2"/>
      </rPr>
      <t xml:space="preserve"> tab is the only one you  need to enter information on.  This keeps a record of the furloughed employees and the relevant information required for the claim.</t>
    </r>
  </si>
  <si>
    <r>
      <t xml:space="preserve">2) The </t>
    </r>
    <r>
      <rPr>
        <b/>
        <sz val="10"/>
        <color theme="1"/>
        <rFont val="Arial"/>
        <family val="2"/>
      </rPr>
      <t>Summary</t>
    </r>
    <r>
      <rPr>
        <sz val="10"/>
        <color theme="1"/>
        <rFont val="Arial"/>
        <family val="2"/>
      </rPr>
      <t xml:space="preserve"> tab has all the information required for the claim.  It requires no entries to be made.</t>
    </r>
  </si>
  <si>
    <t>There are two data tabs in the spreadsheet:</t>
  </si>
  <si>
    <t>The yellow cells are the only ones that need anything put in them.  
Detailed notes about what to put in each of them are available on the Detailed Notes tab.</t>
  </si>
  <si>
    <t>If you're not sure what to put in a cell, check the Detailed Notes tab for guidance or hover your mouse over the green cell at the top of the column.</t>
  </si>
  <si>
    <t>so forth must be omitted, as well as bonuses (see above).</t>
  </si>
  <si>
    <t>These are just in for your reference.  They update automatically.</t>
  </si>
  <si>
    <t>These should be pretty obvious.</t>
  </si>
  <si>
    <t>They're all mandatory, except the payroll number which is just for your own reference.</t>
  </si>
  <si>
    <t>You can use this to over-ride the variable pay calculations if you're not happy with what the spreadsheet is doing.  Put a figure in here and ignore the variable pay bits, and it'll use your number.</t>
  </si>
  <si>
    <t>Furlough letter dates</t>
  </si>
  <si>
    <r>
      <t xml:space="preserve">It is </t>
    </r>
    <r>
      <rPr>
        <b/>
        <sz val="10"/>
        <color theme="1"/>
        <rFont val="Arial"/>
        <family val="2"/>
      </rPr>
      <t>not</t>
    </r>
    <r>
      <rPr>
        <sz val="10"/>
        <color theme="1"/>
        <rFont val="Arial"/>
        <family val="2"/>
      </rPr>
      <t xml:space="preserve"> a comprehensive solution: it is only designed to cope with relatively simple calculations and so may not deal with a situation properly.  If you are in any doubt as to whether the figures it gives you are correct, or whether you're putting the right figures in, please talk to your accountant, tax advisor, or payroll advisor.</t>
    </r>
  </si>
  <si>
    <t>The following notes should help you complete the Data Entry tab.</t>
  </si>
  <si>
    <t>This calculator is designed to help you record information required for a Job Retention Scheme grant claim.</t>
  </si>
  <si>
    <t>For non-furlough days (if any)</t>
  </si>
  <si>
    <t>Director?</t>
  </si>
  <si>
    <t>Yes/No</t>
  </si>
  <si>
    <t>Employer NIC (annual earnings basis)</t>
  </si>
  <si>
    <t>Annual</t>
  </si>
  <si>
    <t>Answer Yes if the employee is a director and NI is calculated on the 'annualised earnings basis'</t>
  </si>
  <si>
    <t>Director YTD</t>
  </si>
  <si>
    <t>in question, prior to the furlough episode that you are claiming for.</t>
  </si>
  <si>
    <t>If you answered Yes to the previous question, enter the director's year to-date salary for the tax year</t>
  </si>
  <si>
    <t>If the employee was working for you before 5 April 2019, or if they're on a fixed salary, you can leave this blank.</t>
  </si>
  <si>
    <t>Employer NIC (normal basis)</t>
  </si>
  <si>
    <t>Director YTD salary</t>
  </si>
  <si>
    <t>If in
2019/20</t>
  </si>
  <si>
    <t>Only if a director</t>
  </si>
  <si>
    <t>Furlough pay actually paid</t>
  </si>
  <si>
    <t>Furlough pay claimable</t>
  </si>
  <si>
    <t>Including any top-up, bonuses, etc</t>
  </si>
  <si>
    <t>Employer details</t>
  </si>
  <si>
    <t>These should all be fairly obvious.  They're here just so you have a convenient note of them when you're putting the claim in.</t>
  </si>
  <si>
    <t>Claim details</t>
  </si>
  <si>
    <t>Claim period
From and To dates</t>
  </si>
  <si>
    <t>After Employment Allowance</t>
  </si>
  <si>
    <t>Total NIC due</t>
  </si>
  <si>
    <r>
      <t xml:space="preserve">This is the start and end dates of the pay period you're claiming for.  It's </t>
    </r>
    <r>
      <rPr>
        <b/>
        <sz val="10"/>
        <color theme="1"/>
        <rFont val="Arial"/>
        <family val="2"/>
      </rPr>
      <t>not</t>
    </r>
    <r>
      <rPr>
        <sz val="10"/>
        <color theme="1"/>
        <rFont val="Arial"/>
        <family val="2"/>
      </rPr>
      <t xml:space="preserve"> the period they were furloughed for - that's dealt with later.
You need to have these dates in before you can tell the spreadsheet how long anyone has been furloughed for.</t>
    </r>
  </si>
  <si>
    <t>Pay period</t>
  </si>
  <si>
    <t>The company reference is only required if you are a limited company.  Otherwise leave it blank</t>
  </si>
  <si>
    <t>The spreadsheet will warn you if the amount you've entered here is less than the amount of NIC due on the furlough pay.</t>
  </si>
  <si>
    <t>Use a copy of this spreadsheet for each pay period you're working it out for.  It's designed to work for months and weeks, so if you have pay periods with other lengths it may not calculate correctly.</t>
  </si>
  <si>
    <t>Reference pay</t>
  </si>
  <si>
    <t>Total value of Claim</t>
  </si>
  <si>
    <t>Employer's NIC</t>
  </si>
  <si>
    <r>
      <t xml:space="preserve">This is not necessarily the same as the amount you pay to any given employee.  You could be paying their full salary, or working out their furlough pay based on a simpler formula.  You </t>
    </r>
    <r>
      <rPr>
        <b/>
        <sz val="10"/>
        <color theme="1"/>
        <rFont val="Arial"/>
        <family val="2"/>
      </rPr>
      <t>must</t>
    </r>
    <r>
      <rPr>
        <sz val="10"/>
        <color theme="1"/>
        <rFont val="Arial"/>
        <family val="2"/>
      </rPr>
      <t xml:space="preserve"> therefore run their payroll normally, including the furlough pay as well as any normal wages.</t>
    </r>
  </si>
  <si>
    <t>TIP</t>
  </si>
  <si>
    <t>salary</t>
  </si>
  <si>
    <t>This is needed only if the employee is a director and NIC is calculated on the 'annualised' basis above</t>
  </si>
  <si>
    <t>In RTI before 19/3/20?</t>
  </si>
  <si>
    <t>Answer Yes if the employee was included on an RTI submission before 19 March.  If they weren't, then you can't claim for their furlough pay even if they had actually started work.</t>
  </si>
  <si>
    <t>This is recognised as being unfair, but it's the way it is.</t>
  </si>
  <si>
    <t>The date the employee started furlough is essential, as it can affect the salary calculations.  It could be a weekend.</t>
  </si>
  <si>
    <r>
      <rPr>
        <b/>
        <sz val="10"/>
        <color theme="1"/>
        <rFont val="Arial"/>
        <family val="2"/>
      </rPr>
      <t>IMPORTANT:</t>
    </r>
    <r>
      <rPr>
        <sz val="10"/>
        <color theme="1"/>
        <rFont val="Arial"/>
        <family val="2"/>
      </rPr>
      <t xml:space="preserve"> If they were furloughed before 5 April 2020, then you should only put in the amount paid </t>
    </r>
    <r>
      <rPr>
        <b/>
        <sz val="10"/>
        <color theme="1"/>
        <rFont val="Arial"/>
        <family val="2"/>
      </rPr>
      <t>up to the date of furlough</t>
    </r>
    <r>
      <rPr>
        <sz val="10"/>
        <color theme="1"/>
        <rFont val="Arial"/>
        <family val="2"/>
      </rPr>
      <t>.  The spreadsheet will then calculate a pro-rated amount for the whole tax year.  Any pay for periods of furlough needs to be left out.</t>
    </r>
  </si>
  <si>
    <t>This is all the pay for the days somone was furloughed.  It includes any top-up, bonuses, commissions, and so forth.
If they're furloughed for the whole month this is just the total pay, of course.</t>
  </si>
  <si>
    <t xml:space="preserve">
Days furloughed</t>
  </si>
  <si>
    <t>Your claim for Employer NIC is capped at the total amount you actually pay to HMRC for the period.  If you've claimed Employment Allowance for the period you may not be able to claim the whole of the NIC on the furlough pay.</t>
  </si>
  <si>
    <t>STEPS TO TAKE</t>
  </si>
  <si>
    <t>Planning</t>
  </si>
  <si>
    <t>Work out how much you want to be paying each employee - is it the exact amount you can get back from HMRC, 80% of their full salary, 100%, or something else?</t>
  </si>
  <si>
    <t>Start the spreadsheet</t>
  </si>
  <si>
    <t>Fill in the basic data you already know:</t>
  </si>
  <si>
    <t>Do some maths</t>
  </si>
  <si>
    <t>Pay details (current salary, or pay history if it's varied)</t>
  </si>
  <si>
    <t>Start on the details for this furlough episode:</t>
  </si>
  <si>
    <t>Work out how many days each employee is on furlough for.  Remember it's calendar days, so weekends and bank holidays count, as well as non-working days if they're part-time.</t>
  </si>
  <si>
    <t>If you paid anything in respect of days where the employee was not furloughed, put it in here.  That includes pay before or after being furloughed. and any other payments that don't qualify (such as bonuses and commissions).
If you don't enter the figures, the spreadsheet will give you less NIC and pension back than you deserve.
Unless they were furloughed for the whole month, of course, in which case you shouldn't have a number in here at all.</t>
  </si>
  <si>
    <t>At this point, the spreadsheet can tell you how much pay you can recover from HMRC.  It won't tell you how much the NIC and pension is yet, but you don’t need to know that just yet</t>
  </si>
  <si>
    <t xml:space="preserve">The spreadsheet calculates the amounts which can be reclaimed from HMRC.  You can use this both to make a claim for that amount from HMRC, and to make sure you pay employees the right amount.
</t>
  </si>
  <si>
    <t>When you know that figure, it may affect how much you decide to actually pay people for furlough.</t>
  </si>
  <si>
    <t>Do your payroll</t>
  </si>
  <si>
    <t>Put the amounts you are actually paying people into your payroll, and run it the normal way.</t>
  </si>
  <si>
    <t>Finalise the spreadsheet</t>
  </si>
  <si>
    <t>Take the gross pay figures from payroll and put them in the spreadsheet.  You need to enter one amount for the days they were furloughed, and another for the days they weren't.</t>
  </si>
  <si>
    <t>Put the total Employer's NIC on your payroll into the relevant cell.  This may affect the amount you can claim</t>
  </si>
  <si>
    <t>Check that it all looks reasonable</t>
  </si>
  <si>
    <t>Make your claim</t>
  </si>
  <si>
    <t>Go to the HMRC portal and enter your claim.</t>
  </si>
  <si>
    <t>Furlough pay claimed</t>
  </si>
  <si>
    <t>This cell will go red for any employee where the number is less than the amount you can claim back from HMRC.  There seems to be no real point in doing this, as you can claim it back, so you might want to revisit your pay figures.</t>
  </si>
  <si>
    <t>Maximum furlough pay</t>
  </si>
  <si>
    <t>Actual furlough pay</t>
  </si>
  <si>
    <t>Yellow cells go red if they have an unusual entry. You should check it.</t>
  </si>
  <si>
    <t>This should only happen if the Employment Allowance you receive this period is greater than the NIC on non-furlough pay and/or non-furlough employees,</t>
  </si>
  <si>
    <t>This figure includes Employer's NIC on both furlough pay and non-furlough pay, for all employees.</t>
  </si>
  <si>
    <t>Total Employer NIC payable</t>
  </si>
  <si>
    <t>Address of bank account holder</t>
  </si>
  <si>
    <t>Postcode of bank account holder</t>
  </si>
  <si>
    <t>The whole pay period, not just the time people have been furloughed</t>
  </si>
  <si>
    <t>The address needs to be the one that the bank account is registered at, so HMRC can verify the payment they make.</t>
  </si>
  <si>
    <t>The calculations are based on HMRC's guidance as at 22 April 2020.  The guidance is subject to change and clarification, and so this spreadsheet could easily become out of date.</t>
  </si>
  <si>
    <t>Non-standard</t>
  </si>
  <si>
    <t>Days</t>
  </si>
  <si>
    <t>Period length</t>
  </si>
  <si>
    <t>Week</t>
  </si>
  <si>
    <t>Month</t>
  </si>
  <si>
    <t>Fortnight</t>
  </si>
  <si>
    <t>help@armstrongwatson.co.uk</t>
  </si>
  <si>
    <t>Website:</t>
  </si>
  <si>
    <t>www.armstrongwatson.co.uk</t>
  </si>
  <si>
    <t>0808 1445575</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</si>
</sst>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_(* \(#,##0.00\);_(* &quot;-&quot;??_);_(@_)"/>
    <numFmt numFmtId="164" formatCode="_-* #,##0_-;\-* #,##0_-;_-* &quot;-&quot;??_-;_-@_-"/>
    <numFmt numFmtId="165" formatCode="0.0%"/>
    <numFmt numFmtId="166" formatCode="#,##0.00;[Red]\(#,##0.00\);&quot;&quot;"/>
    <numFmt numFmtId="167" formatCode="#,##0;[Red]\(#,##0\);&quot;&quot;"/>
    <numFmt numFmtId="168" formatCode="#,##0.00;\-#,##0.00;&quot;&quot;"/>
    <numFmt numFmtId="169" formatCode="#,##0;\-#,##0;&quot;&quot;"/>
    <numFmt numFmtId="170" formatCode="###0;\-###0;&quot;&quot;"/>
    <numFmt numFmtId="171" formatCode="&quot;£&quot;#,##0.00;\-&quot;£&quot;#,##0.00;&quot;&quot;"/>
    <numFmt numFmtId="172" formatCode="[$-809]d\ mmmm\ yyyy;@"/>
    <numFmt numFmtId="173" formatCode="dd/mm/yyyy;@"/>
    <numFmt numFmtId="174" formatCode="dd/mm/yy;@"/>
    <numFmt numFmtId="175" formatCode="&quot;£&quot;#,##0.00;[Red]&quot;£&quot;#,##0.00"/>
    <numFmt numFmtId="176" formatCode="&quot;£&quot;#,##0.00"/>
  </numFmts>
  <fonts count="14" x14ac:knownFonts="1">
    <font>
      <sz val="10"/>
      <color theme="1"/>
      <name val="Arial"/>
      <family val="2"/>
    </font>
    <font>
      <sz val="10"/>
      <color theme="1"/>
      <name val="Arial"/>
      <family val="2"/>
    </font>
    <font>
      <sz val="10"/>
      <color theme="0"/>
      <name val="Arial"/>
      <family val="2"/>
    </font>
    <font>
      <b/>
      <sz val="10"/>
      <color theme="1"/>
      <name val="Arial"/>
      <family val="2"/>
    </font>
    <font>
      <b/>
      <sz val="14"/>
      <color theme="1"/>
      <name val="Arial"/>
      <family val="2"/>
    </font>
    <font>
      <sz val="9"/>
      <color indexed="81"/>
      <name val="Tahoma"/>
      <family val="2"/>
    </font>
    <font>
      <u/>
      <sz val="9"/>
      <color indexed="81"/>
      <name val="Tahoma"/>
      <family val="2"/>
    </font>
    <font>
      <b/>
      <sz val="11"/>
      <color theme="1"/>
      <name val="Arial"/>
      <family val="2"/>
    </font>
    <font>
      <u/>
      <sz val="10"/>
      <color theme="10"/>
      <name val="Arial"/>
      <family val="2"/>
    </font>
    <font>
      <b/>
      <sz val="12"/>
      <color theme="1"/>
      <name val="Arial"/>
      <family val="2"/>
    </font>
    <font>
      <i/>
      <sz val="10"/>
      <color theme="1"/>
      <name val="Arial"/>
      <family val="2"/>
    </font>
    <font>
      <b/>
      <sz val="9"/>
      <color indexed="81"/>
      <name val="Tahoma"/>
      <family val="2"/>
    </font>
    <font>
      <b/>
      <sz val="10"/>
      <color rgb="FFFF0000"/>
      <name val="Arial"/>
      <family val="2"/>
    </font>
    <font>
      <b/>
      <sz val="9"/>
      <color rgb="FFFF0000"/>
      <name val="Arial"/>
      <family val="2"/>
    </font>
  </fonts>
  <fills count="9">
    <fill>
      <patternFill patternType="none"/>
    </fill>
    <fill>
      <patternFill patternType="gray125"/>
    </fill>
    <fill>
      <patternFill patternType="solid">
        <fgColor theme="7"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5" tint="0.59999389629810485"/>
        <bgColor indexed="64"/>
      </patternFill>
    </fill>
  </fills>
  <borders count="127">
    <border>
      <left/>
      <right/>
      <top/>
      <bottom/>
      <diagonal/>
    </border>
    <border>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style="thin">
        <color auto="1"/>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theme="1"/>
      </right>
      <top style="medium">
        <color indexed="64"/>
      </top>
      <bottom style="thin">
        <color theme="0" tint="-0.34998626667073579"/>
      </bottom>
      <diagonal/>
    </border>
    <border>
      <left style="medium">
        <color indexed="64"/>
      </left>
      <right style="thin">
        <color theme="1"/>
      </right>
      <top style="thin">
        <color theme="0" tint="-0.34998626667073579"/>
      </top>
      <bottom style="thin">
        <color theme="0" tint="-0.34998626667073579"/>
      </bottom>
      <diagonal/>
    </border>
    <border>
      <left style="thin">
        <color theme="1"/>
      </left>
      <right style="thin">
        <color theme="1"/>
      </right>
      <top style="thin">
        <color theme="0" tint="-0.34998626667073579"/>
      </top>
      <bottom style="thin">
        <color theme="0" tint="-0.34998626667073579"/>
      </bottom>
      <diagonal/>
    </border>
    <border>
      <left style="thin">
        <color theme="1"/>
      </left>
      <right style="medium">
        <color indexed="64"/>
      </right>
      <top style="thin">
        <color theme="0" tint="-0.34998626667073579"/>
      </top>
      <bottom style="thin">
        <color theme="0" tint="-0.34998626667073579"/>
      </bottom>
      <diagonal/>
    </border>
    <border>
      <left style="medium">
        <color indexed="64"/>
      </left>
      <right style="thin">
        <color theme="1"/>
      </right>
      <top style="thin">
        <color theme="0" tint="-0.34998626667073579"/>
      </top>
      <bottom style="medium">
        <color indexed="64"/>
      </bottom>
      <diagonal/>
    </border>
    <border>
      <left style="thin">
        <color theme="1"/>
      </left>
      <right style="thin">
        <color theme="1"/>
      </right>
      <top style="thin">
        <color theme="0" tint="-0.34998626667073579"/>
      </top>
      <bottom style="medium">
        <color indexed="64"/>
      </bottom>
      <diagonal/>
    </border>
    <border>
      <left style="thin">
        <color theme="1"/>
      </left>
      <right style="medium">
        <color indexed="64"/>
      </right>
      <top style="thin">
        <color theme="0" tint="-0.34998626667073579"/>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theme="0" tint="-0.34998626667073579"/>
      </top>
      <bottom style="thin">
        <color theme="0" tint="-0.34998626667073579"/>
      </bottom>
      <diagonal/>
    </border>
    <border>
      <left style="thick">
        <color auto="1"/>
      </left>
      <right style="thin">
        <color auto="1"/>
      </right>
      <top/>
      <bottom style="thin">
        <color auto="1"/>
      </bottom>
      <diagonal/>
    </border>
    <border>
      <left style="thin">
        <color indexed="64"/>
      </left>
      <right/>
      <top style="thin">
        <color theme="0" tint="-0.34998626667073579"/>
      </top>
      <bottom style="thin">
        <color theme="0" tint="-0.34998626667073579"/>
      </bottom>
      <diagonal/>
    </border>
    <border>
      <left/>
      <right style="thin">
        <color indexed="64"/>
      </right>
      <top style="medium">
        <color indexed="64"/>
      </top>
      <bottom/>
      <diagonal/>
    </border>
    <border>
      <left/>
      <right style="thin">
        <color indexed="64"/>
      </right>
      <top style="thin">
        <color theme="0" tint="-0.34998626667073579"/>
      </top>
      <bottom style="thin">
        <color theme="0" tint="-0.34998626667073579"/>
      </bottom>
      <diagonal/>
    </border>
    <border>
      <left style="medium">
        <color indexed="64"/>
      </left>
      <right style="thin">
        <color indexed="64"/>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medium">
        <color indexed="64"/>
      </left>
      <right style="thin">
        <color indexed="64"/>
      </right>
      <top style="thin">
        <color theme="0" tint="-0.34998626667073579"/>
      </top>
      <bottom style="medium">
        <color indexed="64"/>
      </bottom>
      <diagonal/>
    </border>
    <border>
      <left style="thin">
        <color indexed="64"/>
      </left>
      <right style="thin">
        <color indexed="64"/>
      </right>
      <top style="thin">
        <color theme="0" tint="-0.34998626667073579"/>
      </top>
      <bottom style="medium">
        <color indexed="64"/>
      </bottom>
      <diagonal/>
    </border>
    <border>
      <left style="thin">
        <color indexed="64"/>
      </left>
      <right style="medium">
        <color indexed="64"/>
      </right>
      <top style="thin">
        <color theme="0" tint="-0.34998626667073579"/>
      </top>
      <bottom style="medium">
        <color indexed="64"/>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indexed="64"/>
      </left>
      <right/>
      <top style="thin">
        <color theme="0" tint="-0.34998626667073579"/>
      </top>
      <bottom style="medium">
        <color indexed="64"/>
      </bottom>
      <diagonal/>
    </border>
    <border>
      <left/>
      <right style="thin">
        <color indexed="64"/>
      </right>
      <top style="thin">
        <color theme="0" tint="-0.34998626667073579"/>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top style="medium">
        <color indexed="64"/>
      </top>
      <bottom style="thin">
        <color theme="0" tint="-0.34998626667073579"/>
      </bottom>
      <diagonal/>
    </border>
    <border>
      <left/>
      <right/>
      <top style="medium">
        <color indexed="64"/>
      </top>
      <bottom style="thin">
        <color theme="0" tint="-0.34998626667073579"/>
      </bottom>
      <diagonal/>
    </border>
    <border>
      <left/>
      <right style="medium">
        <color indexed="64"/>
      </right>
      <top style="medium">
        <color indexed="64"/>
      </top>
      <bottom style="thin">
        <color theme="0" tint="-0.34998626667073579"/>
      </bottom>
      <diagonal/>
    </border>
    <border>
      <left style="thin">
        <color theme="1"/>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thin">
        <color theme="1"/>
      </left>
      <right/>
      <top style="thin">
        <color theme="0" tint="-0.34998626667073579"/>
      </top>
      <bottom style="medium">
        <color indexed="64"/>
      </bottom>
      <diagonal/>
    </border>
    <border>
      <left/>
      <right/>
      <top style="thin">
        <color theme="0" tint="-0.34998626667073579"/>
      </top>
      <bottom style="medium">
        <color indexed="64"/>
      </bottom>
      <diagonal/>
    </border>
    <border>
      <left/>
      <right style="medium">
        <color indexed="64"/>
      </right>
      <top style="thin">
        <color theme="0" tint="-0.34998626667073579"/>
      </top>
      <bottom style="medium">
        <color indexed="64"/>
      </bottom>
      <diagonal/>
    </border>
    <border>
      <left style="medium">
        <color indexed="64"/>
      </left>
      <right/>
      <top/>
      <bottom/>
      <diagonal/>
    </border>
    <border>
      <left style="medium">
        <color indexed="64"/>
      </left>
      <right/>
      <top style="medium">
        <color indexed="64"/>
      </top>
      <bottom/>
      <diagonal/>
    </border>
    <border>
      <left style="thin">
        <color indexed="64"/>
      </left>
      <right style="thin">
        <color indexed="64"/>
      </right>
      <top style="medium">
        <color indexed="64"/>
      </top>
      <bottom style="thin">
        <color theme="0" tint="-0.34998626667073579"/>
      </bottom>
      <diagonal/>
    </border>
    <border>
      <left style="thin">
        <color indexed="64"/>
      </left>
      <right style="medium">
        <color indexed="64"/>
      </right>
      <top style="medium">
        <color indexed="64"/>
      </top>
      <bottom style="thin">
        <color theme="0" tint="-0.34998626667073579"/>
      </bottom>
      <diagonal/>
    </border>
    <border>
      <left/>
      <right style="medium">
        <color indexed="64"/>
      </right>
      <top/>
      <bottom/>
      <diagonal/>
    </border>
    <border>
      <left style="thin">
        <color theme="1"/>
      </left>
      <right style="thin">
        <color theme="1"/>
      </right>
      <top/>
      <bottom style="thin">
        <color theme="0" tint="-0.34998626667073579"/>
      </bottom>
      <diagonal/>
    </border>
    <border>
      <left style="medium">
        <color indexed="64"/>
      </left>
      <right style="thin">
        <color theme="1"/>
      </right>
      <top/>
      <bottom style="thin">
        <color theme="0" tint="-0.34998626667073579"/>
      </bottom>
      <diagonal/>
    </border>
    <border>
      <left style="thin">
        <color theme="1"/>
      </left>
      <right style="medium">
        <color indexed="64"/>
      </right>
      <top/>
      <bottom style="thin">
        <color theme="0" tint="-0.34998626667073579"/>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thin">
        <color theme="0" tint="-0.34998626667073579"/>
      </bottom>
      <diagonal/>
    </border>
    <border>
      <left style="medium">
        <color indexed="64"/>
      </left>
      <right/>
      <top/>
      <bottom style="thin">
        <color indexed="64"/>
      </bottom>
      <diagonal/>
    </border>
    <border>
      <left style="thin">
        <color indexed="64"/>
      </left>
      <right style="thin">
        <color indexed="64"/>
      </right>
      <top style="thin">
        <color theme="0" tint="-0.34998626667073579"/>
      </top>
      <bottom style="thin">
        <color indexed="64"/>
      </bottom>
      <diagonal/>
    </border>
    <border>
      <left style="thin">
        <color indexed="64"/>
      </left>
      <right style="medium">
        <color indexed="64"/>
      </right>
      <top style="thin">
        <color theme="0" tint="-0.34998626667073579"/>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theme="0" tint="-0.34998626667073579"/>
      </bottom>
      <diagonal/>
    </border>
    <border>
      <left style="thin">
        <color indexed="64"/>
      </left>
      <right/>
      <top style="medium">
        <color indexed="64"/>
      </top>
      <bottom style="thin">
        <color theme="0" tint="-0.34998626667073579"/>
      </bottom>
      <diagonal/>
    </border>
    <border>
      <left style="medium">
        <color indexed="64"/>
      </left>
      <right/>
      <top style="thin">
        <color theme="0" tint="-0.34998626667073579"/>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thin">
        <color theme="0" tint="-0.34998626667073579"/>
      </bottom>
      <diagonal/>
    </border>
    <border>
      <left style="thin">
        <color indexed="64"/>
      </left>
      <right style="thin">
        <color auto="1"/>
      </right>
      <top/>
      <bottom/>
      <diagonal/>
    </border>
    <border>
      <left style="medium">
        <color indexed="64"/>
      </left>
      <right style="thin">
        <color auto="1"/>
      </right>
      <top style="thin">
        <color indexed="64"/>
      </top>
      <bottom/>
      <diagonal/>
    </border>
    <border>
      <left/>
      <right style="medium">
        <color indexed="64"/>
      </right>
      <top style="medium">
        <color indexed="64"/>
      </top>
      <bottom/>
      <diagonal/>
    </border>
    <border>
      <left style="thin">
        <color auto="1"/>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theme="0" tint="-0.34998626667073579"/>
      </bottom>
      <diagonal/>
    </border>
    <border>
      <left style="thin">
        <color indexed="64"/>
      </left>
      <right style="thin">
        <color indexed="64"/>
      </right>
      <top/>
      <bottom style="thin">
        <color theme="0" tint="-0.34998626667073579"/>
      </bottom>
      <diagonal/>
    </border>
    <border>
      <left style="thin">
        <color indexed="64"/>
      </left>
      <right/>
      <top/>
      <bottom style="thin">
        <color theme="0" tint="-0.34998626667073579"/>
      </bottom>
      <diagonal/>
    </border>
    <border>
      <left style="medium">
        <color indexed="64"/>
      </left>
      <right style="medium">
        <color indexed="64"/>
      </right>
      <top/>
      <bottom style="thin">
        <color theme="0" tint="-0.34998626667073579"/>
      </bottom>
      <diagonal/>
    </border>
    <border>
      <left style="thin">
        <color indexed="64"/>
      </left>
      <right style="medium">
        <color indexed="64"/>
      </right>
      <top/>
      <bottom style="thin">
        <color theme="0" tint="-0.34998626667073579"/>
      </bottom>
      <diagonal/>
    </border>
    <border>
      <left/>
      <right style="thin">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theme="0" tint="-0.34998626667073579"/>
      </top>
      <bottom/>
      <diagonal/>
    </border>
    <border>
      <left/>
      <right style="medium">
        <color indexed="64"/>
      </right>
      <top/>
      <bottom style="thin">
        <color theme="0" tint="-0.34998626667073579"/>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auto="1"/>
      </right>
      <top style="thin">
        <color theme="0" tint="-0.34998626667073579"/>
      </top>
      <bottom/>
      <diagonal/>
    </border>
    <border>
      <left style="medium">
        <color indexed="64"/>
      </left>
      <right style="thin">
        <color indexed="64"/>
      </right>
      <top style="thin">
        <color theme="0" tint="-0.34998626667073579"/>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style="medium">
        <color indexed="64"/>
      </top>
      <bottom style="thin">
        <color theme="0" tint="-0.34998626667073579"/>
      </bottom>
      <diagonal/>
    </border>
    <border>
      <left style="thick">
        <color indexed="64"/>
      </left>
      <right style="thin">
        <color indexed="64"/>
      </right>
      <top style="thin">
        <color theme="0" tint="-0.34998626667073579"/>
      </top>
      <bottom style="thin">
        <color theme="0" tint="-0.34998626667073579"/>
      </bottom>
      <diagonal/>
    </border>
    <border>
      <left style="thick">
        <color indexed="64"/>
      </left>
      <right style="thin">
        <color indexed="64"/>
      </right>
      <top style="thin">
        <color theme="0" tint="-0.34998626667073579"/>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auto="1"/>
      </left>
      <right style="medium">
        <color auto="1"/>
      </right>
      <top style="thin">
        <color auto="1"/>
      </top>
      <bottom/>
      <diagonal/>
    </border>
    <border>
      <left style="medium">
        <color indexed="64"/>
      </left>
      <right style="thin">
        <color theme="0" tint="-0.34998626667073579"/>
      </right>
      <top style="thin">
        <color indexed="64"/>
      </top>
      <bottom/>
      <diagonal/>
    </border>
    <border>
      <left style="medium">
        <color indexed="64"/>
      </left>
      <right style="thin">
        <color theme="0" tint="-0.34998626667073579"/>
      </right>
      <top/>
      <bottom/>
      <diagonal/>
    </border>
    <border>
      <left style="medium">
        <color indexed="64"/>
      </left>
      <right style="thin">
        <color theme="0" tint="-0.34998626667073579"/>
      </right>
      <top/>
      <bottom style="thin">
        <color theme="0" tint="-0.34998626667073579"/>
      </bottom>
      <diagonal/>
    </border>
    <border>
      <left style="medium">
        <color indexed="64"/>
      </left>
      <right style="thin">
        <color theme="0" tint="-0.34998626667073579"/>
      </right>
      <top/>
      <bottom style="thin">
        <color indexed="64"/>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right/>
      <top/>
      <bottom style="thin">
        <color theme="0" tint="-0.34998626667073579"/>
      </bottom>
      <diagonal/>
    </border>
    <border>
      <left style="thin">
        <color theme="1"/>
      </left>
      <right style="thin">
        <color theme="1"/>
      </right>
      <top style="medium">
        <color indexed="64"/>
      </top>
      <bottom style="thin">
        <color theme="0" tint="-0.34998626667073579"/>
      </bottom>
      <diagonal/>
    </border>
    <border>
      <left style="thin">
        <color theme="1"/>
      </left>
      <right/>
      <top style="medium">
        <color indexed="64"/>
      </top>
      <bottom/>
      <diagonal/>
    </border>
    <border>
      <left style="thin">
        <color theme="1"/>
      </left>
      <right/>
      <top/>
      <bottom style="medium">
        <color indexed="64"/>
      </bottom>
      <diagonal/>
    </border>
    <border>
      <left style="medium">
        <color indexed="64"/>
      </left>
      <right/>
      <top/>
      <bottom style="thin">
        <color theme="0" tint="-0.34998626667073579"/>
      </bottom>
      <diagonal/>
    </border>
    <border>
      <left/>
      <right/>
      <top style="medium">
        <color indexed="64"/>
      </top>
      <bottom style="thin">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cellStyleXfs>
  <cellXfs count="440">
    <xf numFmtId="0" fontId="0" fillId="0" borderId="0" xfId="0"/>
    <xf numFmtId="0" fontId="0" fillId="0" borderId="0" xfId="0" applyFill="1"/>
    <xf numFmtId="0" fontId="2" fillId="0" borderId="0" xfId="0" applyFont="1" applyFill="1"/>
    <xf numFmtId="0" fontId="0" fillId="0" borderId="0" xfId="0" applyAlignment="1">
      <alignment horizontal="center"/>
    </xf>
    <xf numFmtId="0" fontId="0" fillId="0" borderId="0" xfId="0" applyFill="1" applyAlignment="1">
      <alignment horizontal="center"/>
    </xf>
    <xf numFmtId="0" fontId="3" fillId="0" borderId="0" xfId="0" applyFont="1" applyFill="1"/>
    <xf numFmtId="0" fontId="3" fillId="3" borderId="10"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3" xfId="0" applyFont="1" applyFill="1" applyBorder="1"/>
    <xf numFmtId="0" fontId="3" fillId="3" borderId="2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0" fillId="4" borderId="2" xfId="0" applyFill="1" applyBorder="1" applyAlignment="1">
      <alignment horizontal="right" indent="1"/>
    </xf>
    <xf numFmtId="0" fontId="0" fillId="4" borderId="3" xfId="0" applyFill="1" applyBorder="1" applyAlignment="1">
      <alignment horizontal="right" indent="1"/>
    </xf>
    <xf numFmtId="164" fontId="0" fillId="4" borderId="5" xfId="1" applyNumberFormat="1" applyFont="1" applyFill="1" applyBorder="1" applyAlignment="1">
      <alignment horizontal="right" indent="1"/>
    </xf>
    <xf numFmtId="164" fontId="0" fillId="4" borderId="0" xfId="1" applyNumberFormat="1" applyFont="1" applyFill="1" applyBorder="1" applyAlignment="1">
      <alignment horizontal="right" indent="1"/>
    </xf>
    <xf numFmtId="164" fontId="0" fillId="4" borderId="2" xfId="1" applyNumberFormat="1" applyFont="1" applyFill="1" applyBorder="1" applyAlignment="1">
      <alignment horizontal="right" indent="1"/>
    </xf>
    <xf numFmtId="164" fontId="0" fillId="4" borderId="3" xfId="1" applyNumberFormat="1" applyFont="1" applyFill="1" applyBorder="1" applyAlignment="1">
      <alignment horizontal="right" indent="1"/>
    </xf>
    <xf numFmtId="164" fontId="0" fillId="4" borderId="7" xfId="1" applyNumberFormat="1" applyFont="1" applyFill="1" applyBorder="1" applyAlignment="1">
      <alignment horizontal="right" indent="1"/>
    </xf>
    <xf numFmtId="164" fontId="0" fillId="4" borderId="1" xfId="1" applyNumberFormat="1" applyFont="1" applyFill="1" applyBorder="1" applyAlignment="1">
      <alignment horizontal="right" indent="1"/>
    </xf>
    <xf numFmtId="166" fontId="0" fillId="4" borderId="29" xfId="0" applyNumberFormat="1" applyFill="1" applyBorder="1"/>
    <xf numFmtId="166" fontId="0" fillId="4" borderId="29" xfId="0" applyNumberFormat="1" applyFill="1" applyBorder="1" applyAlignment="1">
      <alignment horizontal="center"/>
    </xf>
    <xf numFmtId="166" fontId="0" fillId="4" borderId="29" xfId="0" applyNumberFormat="1" applyFill="1" applyBorder="1" applyAlignment="1">
      <alignment horizontal="right" indent="1"/>
    </xf>
    <xf numFmtId="167" fontId="0" fillId="4" borderId="29" xfId="0" applyNumberFormat="1" applyFill="1" applyBorder="1" applyAlignment="1">
      <alignment horizontal="right" indent="1"/>
    </xf>
    <xf numFmtId="166" fontId="0" fillId="4" borderId="34" xfId="0" applyNumberFormat="1" applyFill="1" applyBorder="1" applyAlignment="1">
      <alignment horizontal="right" indent="1"/>
    </xf>
    <xf numFmtId="166" fontId="0" fillId="4" borderId="35" xfId="0" applyNumberFormat="1" applyFill="1" applyBorder="1" applyAlignment="1">
      <alignment horizontal="right" indent="1"/>
    </xf>
    <xf numFmtId="166" fontId="0" fillId="4" borderId="36" xfId="0" applyNumberFormat="1" applyFill="1" applyBorder="1" applyAlignment="1">
      <alignment horizontal="right" indent="1"/>
    </xf>
    <xf numFmtId="166" fontId="0" fillId="4" borderId="37" xfId="0" applyNumberFormat="1" applyFill="1" applyBorder="1" applyAlignment="1">
      <alignment horizontal="right" indent="1"/>
    </xf>
    <xf numFmtId="166" fontId="0" fillId="4" borderId="38" xfId="0" applyNumberFormat="1" applyFill="1" applyBorder="1" applyAlignment="1">
      <alignment horizontal="right" indent="1"/>
    </xf>
    <xf numFmtId="166" fontId="0" fillId="4" borderId="31" xfId="0" applyNumberFormat="1" applyFill="1" applyBorder="1" applyAlignment="1">
      <alignment horizontal="center"/>
    </xf>
    <xf numFmtId="166" fontId="0" fillId="4" borderId="39" xfId="0" applyNumberFormat="1" applyFill="1" applyBorder="1" applyAlignment="1">
      <alignment horizontal="right" indent="1"/>
    </xf>
    <xf numFmtId="166" fontId="0" fillId="4" borderId="40" xfId="0" applyNumberFormat="1" applyFill="1" applyBorder="1" applyAlignment="1">
      <alignment horizontal="right" indent="1"/>
    </xf>
    <xf numFmtId="166" fontId="0" fillId="4" borderId="34" xfId="0" applyNumberFormat="1" applyFill="1" applyBorder="1"/>
    <xf numFmtId="166" fontId="0" fillId="4" borderId="36" xfId="0" applyNumberFormat="1" applyFill="1" applyBorder="1"/>
    <xf numFmtId="166" fontId="0" fillId="4" borderId="37" xfId="0" applyNumberFormat="1" applyFill="1" applyBorder="1"/>
    <xf numFmtId="166" fontId="0" fillId="4" borderId="37" xfId="0" applyNumberFormat="1" applyFill="1" applyBorder="1" applyAlignment="1">
      <alignment horizontal="center"/>
    </xf>
    <xf numFmtId="166" fontId="0" fillId="4" borderId="41" xfId="0" applyNumberFormat="1" applyFill="1" applyBorder="1" applyAlignment="1">
      <alignment horizontal="center"/>
    </xf>
    <xf numFmtId="167" fontId="0" fillId="4" borderId="37" xfId="0" applyNumberFormat="1" applyFill="1" applyBorder="1" applyAlignment="1">
      <alignment horizontal="right" indent="1"/>
    </xf>
    <xf numFmtId="0" fontId="0" fillId="3" borderId="13" xfId="0" applyFont="1" applyFill="1" applyBorder="1" applyAlignment="1">
      <alignment horizontal="left" indent="1"/>
    </xf>
    <xf numFmtId="0" fontId="0" fillId="3" borderId="14" xfId="0" applyFont="1" applyFill="1" applyBorder="1" applyAlignment="1">
      <alignment horizontal="left" indent="1"/>
    </xf>
    <xf numFmtId="0" fontId="3" fillId="3" borderId="17" xfId="0" applyFont="1" applyFill="1" applyBorder="1" applyAlignment="1">
      <alignment horizontal="left" indent="1"/>
    </xf>
    <xf numFmtId="0" fontId="3" fillId="3" borderId="18" xfId="0" applyFont="1" applyFill="1" applyBorder="1" applyAlignment="1">
      <alignment horizontal="left" indent="1"/>
    </xf>
    <xf numFmtId="0" fontId="3" fillId="3" borderId="21" xfId="0" applyFont="1" applyFill="1" applyBorder="1" applyAlignment="1">
      <alignment horizontal="left" indent="1"/>
    </xf>
    <xf numFmtId="0" fontId="3" fillId="3" borderId="10" xfId="0" applyFont="1" applyFill="1" applyBorder="1" applyAlignment="1">
      <alignment horizontal="left" vertical="center" wrapText="1"/>
    </xf>
    <xf numFmtId="0" fontId="3" fillId="3" borderId="11" xfId="0" applyFont="1" applyFill="1" applyBorder="1" applyAlignment="1">
      <alignment horizontal="left" vertical="center" wrapText="1"/>
    </xf>
    <xf numFmtId="0" fontId="0" fillId="4" borderId="54" xfId="0" applyFill="1" applyBorder="1" applyAlignment="1">
      <alignment horizontal="center" vertical="center" wrapText="1"/>
    </xf>
    <xf numFmtId="0" fontId="0" fillId="4" borderId="0"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5" xfId="0" quotePrefix="1" applyFill="1" applyBorder="1" applyAlignment="1">
      <alignment horizontal="center" vertical="center" wrapText="1"/>
    </xf>
    <xf numFmtId="0" fontId="0" fillId="4" borderId="5" xfId="0" applyFill="1" applyBorder="1" applyAlignment="1">
      <alignment horizontal="center" vertical="center" wrapText="1"/>
    </xf>
    <xf numFmtId="0" fontId="0" fillId="4" borderId="58" xfId="0" applyFill="1" applyBorder="1" applyAlignment="1">
      <alignment horizontal="center" vertical="center" wrapText="1"/>
    </xf>
    <xf numFmtId="0" fontId="3" fillId="3" borderId="24" xfId="0" applyFont="1" applyFill="1" applyBorder="1" applyAlignment="1">
      <alignment horizontal="center" vertical="center" wrapText="1"/>
    </xf>
    <xf numFmtId="0" fontId="0" fillId="4" borderId="13" xfId="0" applyFill="1" applyBorder="1" applyAlignment="1">
      <alignment horizontal="center" vertical="center" wrapText="1"/>
    </xf>
    <xf numFmtId="0" fontId="0" fillId="4" borderId="13" xfId="0" quotePrefix="1" applyFill="1" applyBorder="1" applyAlignment="1">
      <alignment horizontal="center" vertical="center" wrapText="1"/>
    </xf>
    <xf numFmtId="0" fontId="3" fillId="5" borderId="55" xfId="0" applyFont="1" applyFill="1" applyBorder="1"/>
    <xf numFmtId="0" fontId="0" fillId="5" borderId="77" xfId="0" applyFill="1" applyBorder="1"/>
    <xf numFmtId="0" fontId="0" fillId="5" borderId="54" xfId="0" applyFill="1" applyBorder="1"/>
    <xf numFmtId="0" fontId="0" fillId="5" borderId="58" xfId="0" applyFill="1" applyBorder="1"/>
    <xf numFmtId="0" fontId="0" fillId="5" borderId="62" xfId="0" applyFill="1" applyBorder="1"/>
    <xf numFmtId="0" fontId="0" fillId="5" borderId="79" xfId="0" applyFill="1" applyBorder="1"/>
    <xf numFmtId="0" fontId="0" fillId="5" borderId="76" xfId="0" quotePrefix="1" applyFill="1" applyBorder="1" applyAlignment="1">
      <alignment horizontal="center" vertical="center" wrapText="1"/>
    </xf>
    <xf numFmtId="0" fontId="0" fillId="5" borderId="9" xfId="0" quotePrefix="1" applyFill="1" applyBorder="1" applyAlignment="1">
      <alignment horizontal="center" vertical="center" wrapText="1"/>
    </xf>
    <xf numFmtId="0" fontId="0" fillId="5" borderId="76" xfId="0" applyFill="1" applyBorder="1" applyAlignment="1">
      <alignment horizontal="center" vertical="center" wrapText="1"/>
    </xf>
    <xf numFmtId="0" fontId="3" fillId="5" borderId="54" xfId="0" applyFont="1" applyFill="1" applyBorder="1" applyAlignment="1">
      <alignment horizontal="left" indent="1"/>
    </xf>
    <xf numFmtId="0" fontId="0" fillId="3" borderId="27" xfId="0" applyFill="1" applyBorder="1" applyAlignment="1">
      <alignment horizontal="center" vertical="center" wrapText="1"/>
    </xf>
    <xf numFmtId="0" fontId="0" fillId="3" borderId="3" xfId="0" applyFill="1" applyBorder="1" applyAlignment="1">
      <alignment horizontal="center" vertical="center" wrapText="1"/>
    </xf>
    <xf numFmtId="166" fontId="0" fillId="4" borderId="81" xfId="0" applyNumberFormat="1" applyFill="1" applyBorder="1"/>
    <xf numFmtId="166" fontId="0" fillId="4" borderId="82" xfId="0" applyNumberFormat="1" applyFill="1" applyBorder="1"/>
    <xf numFmtId="166" fontId="0" fillId="4" borderId="82" xfId="0" applyNumberFormat="1" applyFill="1" applyBorder="1" applyAlignment="1">
      <alignment horizontal="center"/>
    </xf>
    <xf numFmtId="166" fontId="0" fillId="4" borderId="83" xfId="0" applyNumberFormat="1" applyFill="1" applyBorder="1" applyAlignment="1">
      <alignment horizontal="center"/>
    </xf>
    <xf numFmtId="166" fontId="0" fillId="4" borderId="84" xfId="0" applyNumberFormat="1" applyFill="1" applyBorder="1" applyAlignment="1">
      <alignment horizontal="right" indent="1"/>
    </xf>
    <xf numFmtId="166" fontId="0" fillId="4" borderId="81" xfId="0" applyNumberFormat="1" applyFill="1" applyBorder="1" applyAlignment="1">
      <alignment horizontal="right" indent="1"/>
    </xf>
    <xf numFmtId="166" fontId="0" fillId="4" borderId="82" xfId="0" applyNumberFormat="1" applyFill="1" applyBorder="1" applyAlignment="1">
      <alignment horizontal="right" indent="1"/>
    </xf>
    <xf numFmtId="166" fontId="0" fillId="4" borderId="85" xfId="0" applyNumberFormat="1" applyFill="1" applyBorder="1" applyAlignment="1">
      <alignment horizontal="right" indent="1"/>
    </xf>
    <xf numFmtId="167" fontId="0" fillId="4" borderId="82" xfId="0" applyNumberFormat="1" applyFill="1" applyBorder="1" applyAlignment="1">
      <alignment horizontal="right" indent="1"/>
    </xf>
    <xf numFmtId="0" fontId="3" fillId="3" borderId="87" xfId="0" applyFont="1" applyFill="1" applyBorder="1" applyAlignment="1">
      <alignment horizontal="center" vertical="center" wrapText="1"/>
    </xf>
    <xf numFmtId="0" fontId="3" fillId="3" borderId="69" xfId="0" applyFont="1" applyFill="1" applyBorder="1" applyAlignment="1">
      <alignment horizontal="center" vertical="center" wrapText="1"/>
    </xf>
    <xf numFmtId="0" fontId="3" fillId="3" borderId="88" xfId="0" applyFont="1" applyFill="1" applyBorder="1" applyAlignment="1">
      <alignment horizontal="center" vertical="center" wrapText="1"/>
    </xf>
    <xf numFmtId="0" fontId="0" fillId="0" borderId="0" xfId="0" applyAlignment="1">
      <alignment vertical="top"/>
    </xf>
    <xf numFmtId="0" fontId="0" fillId="0" borderId="58" xfId="0" applyBorder="1" applyAlignment="1">
      <alignment vertical="top"/>
    </xf>
    <xf numFmtId="167" fontId="0" fillId="4" borderId="86" xfId="0" applyNumberFormat="1" applyFill="1" applyBorder="1" applyAlignment="1">
      <alignment horizontal="right" indent="1"/>
    </xf>
    <xf numFmtId="167" fontId="0" fillId="4" borderId="33" xfId="0" applyNumberFormat="1" applyFill="1" applyBorder="1" applyAlignment="1">
      <alignment horizontal="right" indent="1"/>
    </xf>
    <xf numFmtId="0" fontId="0" fillId="0" borderId="58" xfId="0" applyBorder="1" applyAlignment="1">
      <alignment horizontal="left" vertical="top" indent="1"/>
    </xf>
    <xf numFmtId="0" fontId="0" fillId="0" borderId="58" xfId="0" applyBorder="1" applyAlignment="1">
      <alignment horizontal="left" vertical="top" wrapText="1" indent="1"/>
    </xf>
    <xf numFmtId="0" fontId="0" fillId="0" borderId="90" xfId="0" applyBorder="1" applyAlignment="1">
      <alignment horizontal="left" vertical="top" indent="1"/>
    </xf>
    <xf numFmtId="0" fontId="0" fillId="0" borderId="89" xfId="0" applyBorder="1" applyAlignment="1">
      <alignment horizontal="left" vertical="top" indent="1"/>
    </xf>
    <xf numFmtId="0" fontId="0" fillId="0" borderId="54" xfId="0" applyBorder="1" applyAlignment="1">
      <alignment horizontal="left" vertical="top" indent="1"/>
    </xf>
    <xf numFmtId="0" fontId="0" fillId="0" borderId="0" xfId="0" applyAlignment="1">
      <alignment horizontal="left" vertical="top" indent="1"/>
    </xf>
    <xf numFmtId="0" fontId="3" fillId="4" borderId="92" xfId="0" applyFont="1" applyFill="1" applyBorder="1" applyAlignment="1">
      <alignment horizontal="left" vertical="top" indent="1"/>
    </xf>
    <xf numFmtId="0" fontId="0" fillId="4" borderId="93" xfId="0" applyFill="1" applyBorder="1" applyAlignment="1">
      <alignment vertical="top"/>
    </xf>
    <xf numFmtId="0" fontId="0" fillId="4" borderId="93" xfId="0" applyFill="1" applyBorder="1" applyAlignment="1">
      <alignment horizontal="left" vertical="top" indent="1"/>
    </xf>
    <xf numFmtId="0" fontId="3" fillId="4" borderId="92" xfId="0" applyFont="1" applyFill="1" applyBorder="1" applyAlignment="1">
      <alignment horizontal="left" vertical="top" wrapText="1" indent="1"/>
    </xf>
    <xf numFmtId="164" fontId="0" fillId="2" borderId="5" xfId="1" applyNumberFormat="1" applyFont="1" applyFill="1" applyBorder="1" applyAlignment="1">
      <alignment horizontal="right" indent="1"/>
    </xf>
    <xf numFmtId="164" fontId="0" fillId="2" borderId="0" xfId="1" applyNumberFormat="1" applyFont="1" applyFill="1" applyBorder="1" applyAlignment="1">
      <alignment horizontal="right" indent="1"/>
    </xf>
    <xf numFmtId="0" fontId="0" fillId="0" borderId="0" xfId="0" applyProtection="1"/>
    <xf numFmtId="0" fontId="0" fillId="0" borderId="0" xfId="0" applyFill="1" applyProtection="1"/>
    <xf numFmtId="0" fontId="3" fillId="3" borderId="73" xfId="0" applyFont="1" applyFill="1" applyBorder="1" applyAlignment="1" applyProtection="1">
      <alignment horizontal="left" indent="1"/>
    </xf>
    <xf numFmtId="0" fontId="0" fillId="4" borderId="56" xfId="0" applyFill="1" applyBorder="1" applyAlignment="1" applyProtection="1">
      <alignment horizontal="left" indent="1"/>
    </xf>
    <xf numFmtId="0" fontId="3" fillId="3" borderId="74" xfId="0" applyFont="1" applyFill="1" applyBorder="1" applyAlignment="1" applyProtection="1">
      <alignment horizontal="left" indent="1"/>
    </xf>
    <xf numFmtId="0" fontId="0" fillId="4" borderId="67" xfId="0" applyFill="1" applyBorder="1" applyAlignment="1" applyProtection="1">
      <alignment horizontal="left" indent="1"/>
    </xf>
    <xf numFmtId="0" fontId="3" fillId="3" borderId="72" xfId="0" applyFont="1" applyFill="1" applyBorder="1" applyAlignment="1" applyProtection="1">
      <alignment horizontal="left" indent="1"/>
    </xf>
    <xf numFmtId="0" fontId="3" fillId="3" borderId="10" xfId="0" applyFont="1" applyFill="1" applyBorder="1" applyAlignment="1" applyProtection="1">
      <alignment horizontal="left" vertical="center" wrapText="1" indent="1"/>
    </xf>
    <xf numFmtId="0" fontId="3" fillId="3" borderId="11" xfId="0" applyFont="1" applyFill="1" applyBorder="1" applyAlignment="1" applyProtection="1">
      <alignment horizontal="left" vertical="center" wrapText="1" indent="1"/>
    </xf>
    <xf numFmtId="0" fontId="3" fillId="3" borderId="11" xfId="0" applyFont="1" applyFill="1" applyBorder="1" applyAlignment="1" applyProtection="1">
      <alignment horizontal="center" vertical="center" wrapText="1"/>
    </xf>
    <xf numFmtId="0" fontId="3" fillId="3" borderId="12"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0" xfId="0" applyFont="1" applyProtection="1"/>
    <xf numFmtId="168" fontId="0" fillId="4" borderId="60" xfId="0" applyNumberFormat="1" applyFill="1" applyBorder="1" applyAlignment="1" applyProtection="1">
      <alignment horizontal="left" indent="1"/>
    </xf>
    <xf numFmtId="168" fontId="0" fillId="4" borderId="59" xfId="0" applyNumberFormat="1" applyFill="1" applyBorder="1" applyAlignment="1" applyProtection="1">
      <alignment horizontal="left" indent="1"/>
    </xf>
    <xf numFmtId="170" fontId="0" fillId="4" borderId="59" xfId="0" applyNumberFormat="1" applyFill="1" applyBorder="1" applyAlignment="1" applyProtection="1">
      <alignment horizontal="left" indent="1"/>
    </xf>
    <xf numFmtId="169" fontId="0" fillId="4" borderId="59" xfId="0" applyNumberFormat="1" applyFill="1" applyBorder="1" applyAlignment="1" applyProtection="1">
      <alignment horizontal="center"/>
    </xf>
    <xf numFmtId="168" fontId="0" fillId="4" borderId="59" xfId="0" applyNumberFormat="1" applyFill="1" applyBorder="1" applyAlignment="1" applyProtection="1">
      <alignment horizontal="right" indent="1"/>
    </xf>
    <xf numFmtId="168" fontId="0" fillId="4" borderId="61" xfId="0" applyNumberFormat="1" applyFill="1" applyBorder="1" applyAlignment="1" applyProtection="1">
      <alignment horizontal="right" indent="1"/>
    </xf>
    <xf numFmtId="0" fontId="2" fillId="0" borderId="0" xfId="0" applyFont="1" applyFill="1" applyProtection="1"/>
    <xf numFmtId="168" fontId="0" fillId="4" borderId="18" xfId="0" applyNumberFormat="1" applyFill="1" applyBorder="1" applyAlignment="1" applyProtection="1">
      <alignment horizontal="left" indent="1"/>
    </xf>
    <xf numFmtId="168" fontId="0" fillId="4" borderId="19" xfId="0" applyNumberFormat="1" applyFill="1" applyBorder="1" applyAlignment="1" applyProtection="1">
      <alignment horizontal="left" indent="1"/>
    </xf>
    <xf numFmtId="170" fontId="0" fillId="4" borderId="19" xfId="0" applyNumberFormat="1" applyFill="1" applyBorder="1" applyAlignment="1" applyProtection="1">
      <alignment horizontal="left" indent="1"/>
    </xf>
    <xf numFmtId="169" fontId="0" fillId="4" borderId="19" xfId="0" applyNumberFormat="1" applyFill="1" applyBorder="1" applyAlignment="1" applyProtection="1">
      <alignment horizontal="center"/>
    </xf>
    <xf numFmtId="168" fontId="0" fillId="4" borderId="19" xfId="0" applyNumberFormat="1" applyFill="1" applyBorder="1" applyAlignment="1" applyProtection="1">
      <alignment horizontal="right" indent="1"/>
    </xf>
    <xf numFmtId="168" fontId="0" fillId="4" borderId="20" xfId="0" applyNumberFormat="1" applyFill="1" applyBorder="1" applyAlignment="1" applyProtection="1">
      <alignment horizontal="right" indent="1"/>
    </xf>
    <xf numFmtId="168" fontId="0" fillId="4" borderId="21" xfId="0" applyNumberFormat="1" applyFill="1" applyBorder="1" applyAlignment="1" applyProtection="1">
      <alignment horizontal="left" indent="1"/>
    </xf>
    <xf numFmtId="168" fontId="0" fillId="4" borderId="22" xfId="0" applyNumberFormat="1" applyFill="1" applyBorder="1" applyAlignment="1" applyProtection="1">
      <alignment horizontal="left" indent="1"/>
    </xf>
    <xf numFmtId="170" fontId="0" fillId="4" borderId="22" xfId="0" applyNumberFormat="1" applyFill="1" applyBorder="1" applyAlignment="1" applyProtection="1">
      <alignment horizontal="left" indent="1"/>
    </xf>
    <xf numFmtId="169" fontId="0" fillId="4" borderId="22" xfId="0" applyNumberFormat="1" applyFill="1" applyBorder="1" applyAlignment="1" applyProtection="1">
      <alignment horizontal="center"/>
    </xf>
    <xf numFmtId="168" fontId="0" fillId="4" borderId="22" xfId="0" applyNumberFormat="1" applyFill="1" applyBorder="1" applyAlignment="1" applyProtection="1">
      <alignment horizontal="right" indent="1"/>
    </xf>
    <xf numFmtId="168" fontId="0" fillId="4" borderId="23" xfId="0" applyNumberFormat="1" applyFill="1" applyBorder="1" applyAlignment="1" applyProtection="1">
      <alignment horizontal="right" indent="1"/>
    </xf>
    <xf numFmtId="167" fontId="0" fillId="4" borderId="42" xfId="0" applyNumberFormat="1" applyFill="1" applyBorder="1" applyAlignment="1">
      <alignment horizontal="right" indent="1"/>
    </xf>
    <xf numFmtId="0" fontId="0" fillId="3" borderId="46" xfId="0" applyFill="1" applyBorder="1" applyAlignment="1"/>
    <xf numFmtId="0" fontId="0" fillId="3" borderId="49" xfId="0" applyFill="1" applyBorder="1" applyAlignment="1"/>
    <xf numFmtId="0" fontId="0" fillId="3" borderId="52" xfId="0" applyFill="1" applyBorder="1" applyAlignment="1"/>
    <xf numFmtId="0" fontId="0" fillId="0" borderId="0" xfId="0" applyAlignment="1">
      <alignment horizontal="left"/>
    </xf>
    <xf numFmtId="0" fontId="8" fillId="0" borderId="0" xfId="3" applyAlignment="1">
      <alignment horizontal="left"/>
    </xf>
    <xf numFmtId="0" fontId="3" fillId="0" borderId="0" xfId="0" applyFont="1" applyAlignment="1">
      <alignment horizontal="left"/>
    </xf>
    <xf numFmtId="0" fontId="3" fillId="3" borderId="96" xfId="0" applyFont="1" applyFill="1" applyBorder="1"/>
    <xf numFmtId="0" fontId="0" fillId="3" borderId="98" xfId="0" applyFont="1" applyFill="1" applyBorder="1" applyAlignment="1">
      <alignment horizontal="left" indent="1"/>
    </xf>
    <xf numFmtId="0" fontId="0" fillId="5" borderId="2" xfId="0" quotePrefix="1" applyFill="1" applyBorder="1" applyAlignment="1">
      <alignment horizontal="center" vertical="center" wrapText="1"/>
    </xf>
    <xf numFmtId="0" fontId="0" fillId="4" borderId="5" xfId="0" quotePrefix="1" applyFill="1" applyBorder="1" applyAlignment="1">
      <alignment horizontal="center" vertical="center" wrapText="1"/>
    </xf>
    <xf numFmtId="0" fontId="0" fillId="0" borderId="58" xfId="0" applyBorder="1" applyAlignment="1">
      <alignment horizontal="left" vertical="top" indent="2"/>
    </xf>
    <xf numFmtId="0" fontId="0" fillId="0" borderId="79" xfId="0" applyBorder="1" applyAlignment="1">
      <alignment horizontal="left" vertical="top" indent="1"/>
    </xf>
    <xf numFmtId="0" fontId="0" fillId="2" borderId="76" xfId="0" applyFill="1" applyBorder="1" applyAlignment="1">
      <alignment horizontal="left" vertical="top" indent="1"/>
    </xf>
    <xf numFmtId="0" fontId="0" fillId="2" borderId="13" xfId="0" applyFill="1" applyBorder="1" applyAlignment="1">
      <alignment horizontal="left" vertical="top" indent="1"/>
    </xf>
    <xf numFmtId="0" fontId="0" fillId="2" borderId="13" xfId="0" applyFill="1" applyBorder="1" applyAlignment="1">
      <alignment horizontal="left" vertical="top" wrapText="1" indent="1"/>
    </xf>
    <xf numFmtId="0" fontId="0" fillId="2" borderId="81" xfId="0" applyFill="1" applyBorder="1" applyAlignment="1">
      <alignment horizontal="left" vertical="top" wrapText="1" indent="1"/>
    </xf>
    <xf numFmtId="0" fontId="0" fillId="2" borderId="94" xfId="0" applyFill="1" applyBorder="1" applyAlignment="1">
      <alignment horizontal="left" vertical="top" wrapText="1" indent="1"/>
    </xf>
    <xf numFmtId="0" fontId="0" fillId="2" borderId="56" xfId="0" applyFill="1" applyBorder="1" applyAlignment="1" applyProtection="1">
      <alignment horizontal="center"/>
      <protection locked="0"/>
    </xf>
    <xf numFmtId="0" fontId="0" fillId="2" borderId="70" xfId="0" applyFill="1" applyBorder="1" applyAlignment="1" applyProtection="1">
      <alignment horizontal="center"/>
      <protection locked="0"/>
    </xf>
    <xf numFmtId="4" fontId="0" fillId="4" borderId="70" xfId="0" applyNumberFormat="1" applyFill="1" applyBorder="1" applyAlignment="1" applyProtection="1">
      <alignment horizontal="right" indent="1"/>
      <protection locked="0"/>
    </xf>
    <xf numFmtId="4" fontId="0" fillId="4" borderId="56" xfId="0" applyNumberFormat="1" applyFill="1" applyBorder="1" applyAlignment="1" applyProtection="1">
      <alignment horizontal="right" indent="1"/>
      <protection locked="0"/>
    </xf>
    <xf numFmtId="4" fontId="0" fillId="4" borderId="57" xfId="0" applyNumberFormat="1" applyFill="1" applyBorder="1" applyAlignment="1" applyProtection="1">
      <alignment horizontal="right" indent="1"/>
      <protection locked="0"/>
    </xf>
    <xf numFmtId="0" fontId="0" fillId="2" borderId="29" xfId="0" applyFill="1" applyBorder="1" applyAlignment="1" applyProtection="1">
      <alignment horizontal="center"/>
      <protection locked="0"/>
    </xf>
    <xf numFmtId="0" fontId="0" fillId="2" borderId="31" xfId="0" applyFill="1" applyBorder="1" applyAlignment="1" applyProtection="1">
      <alignment horizontal="center"/>
      <protection locked="0"/>
    </xf>
    <xf numFmtId="0" fontId="0" fillId="2" borderId="34" xfId="0" applyFill="1" applyBorder="1" applyAlignment="1" applyProtection="1">
      <alignment horizontal="center"/>
      <protection locked="0"/>
    </xf>
    <xf numFmtId="4" fontId="0" fillId="4" borderId="34" xfId="0" applyNumberFormat="1" applyFill="1" applyBorder="1" applyAlignment="1" applyProtection="1">
      <alignment horizontal="right" indent="1"/>
      <protection locked="0"/>
    </xf>
    <xf numFmtId="4" fontId="0" fillId="4" borderId="29" xfId="0" applyNumberFormat="1" applyFill="1" applyBorder="1" applyAlignment="1" applyProtection="1">
      <alignment horizontal="right" indent="1"/>
      <protection locked="0"/>
    </xf>
    <xf numFmtId="4" fontId="0" fillId="4" borderId="35" xfId="0" applyNumberFormat="1" applyFill="1" applyBorder="1" applyAlignment="1" applyProtection="1">
      <alignment horizontal="right" indent="1"/>
      <protection locked="0"/>
    </xf>
    <xf numFmtId="0" fontId="0" fillId="2" borderId="37" xfId="0" applyFill="1" applyBorder="1" applyAlignment="1" applyProtection="1">
      <alignment horizontal="center"/>
      <protection locked="0"/>
    </xf>
    <xf numFmtId="0" fontId="0" fillId="2" borderId="41" xfId="0" applyFill="1" applyBorder="1" applyAlignment="1" applyProtection="1">
      <alignment horizontal="center"/>
      <protection locked="0"/>
    </xf>
    <xf numFmtId="0" fontId="0" fillId="2" borderId="36" xfId="0" applyFill="1" applyBorder="1" applyAlignment="1" applyProtection="1">
      <alignment horizontal="center"/>
      <protection locked="0"/>
    </xf>
    <xf numFmtId="4" fontId="0" fillId="4" borderId="36" xfId="0" applyNumberFormat="1" applyFill="1" applyBorder="1" applyAlignment="1" applyProtection="1">
      <alignment horizontal="right" indent="1"/>
      <protection locked="0"/>
    </xf>
    <xf numFmtId="4" fontId="0" fillId="4" borderId="37" xfId="0" applyNumberFormat="1" applyFill="1" applyBorder="1" applyAlignment="1" applyProtection="1">
      <alignment horizontal="right" indent="1"/>
      <protection locked="0"/>
    </xf>
    <xf numFmtId="4" fontId="0" fillId="4" borderId="38" xfId="0" applyNumberFormat="1" applyFill="1" applyBorder="1" applyAlignment="1" applyProtection="1">
      <alignment horizontal="right" indent="1"/>
      <protection locked="0"/>
    </xf>
    <xf numFmtId="168" fontId="3" fillId="3" borderId="14" xfId="0" applyNumberFormat="1" applyFont="1" applyFill="1" applyBorder="1" applyAlignment="1" applyProtection="1">
      <alignment horizontal="right" vertical="center" indent="1"/>
    </xf>
    <xf numFmtId="168" fontId="3" fillId="3" borderId="15" xfId="0" applyNumberFormat="1" applyFont="1" applyFill="1" applyBorder="1" applyAlignment="1" applyProtection="1">
      <alignment horizontal="right" vertical="center" indent="1"/>
    </xf>
    <xf numFmtId="168" fontId="3" fillId="3" borderId="16" xfId="0" applyNumberFormat="1" applyFont="1" applyFill="1" applyBorder="1" applyAlignment="1" applyProtection="1">
      <alignment horizontal="right" vertical="center" indent="1"/>
    </xf>
    <xf numFmtId="0" fontId="0" fillId="2" borderId="70" xfId="0" applyFill="1" applyBorder="1" applyAlignment="1" applyProtection="1">
      <alignment horizontal="left" wrapText="1" indent="1"/>
      <protection locked="0"/>
    </xf>
    <xf numFmtId="0" fontId="0" fillId="2" borderId="56" xfId="0" applyFill="1" applyBorder="1" applyAlignment="1" applyProtection="1">
      <alignment horizontal="left" wrapText="1" indent="1"/>
      <protection locked="0"/>
    </xf>
    <xf numFmtId="0" fontId="0" fillId="2" borderId="34" xfId="0" applyFill="1" applyBorder="1" applyAlignment="1" applyProtection="1">
      <alignment horizontal="left" wrapText="1" indent="1"/>
      <protection locked="0"/>
    </xf>
    <xf numFmtId="0" fontId="0" fillId="2" borderId="29" xfId="0" applyFill="1" applyBorder="1" applyAlignment="1" applyProtection="1">
      <alignment horizontal="left" wrapText="1" indent="1"/>
      <protection locked="0"/>
    </xf>
    <xf numFmtId="0" fontId="0" fillId="2" borderId="36" xfId="0" applyFill="1" applyBorder="1" applyAlignment="1" applyProtection="1">
      <alignment horizontal="left" wrapText="1" indent="1"/>
      <protection locked="0"/>
    </xf>
    <xf numFmtId="0" fontId="0" fillId="2" borderId="37" xfId="0" applyFill="1" applyBorder="1" applyAlignment="1" applyProtection="1">
      <alignment horizontal="left" wrapText="1" indent="1"/>
      <protection locked="0"/>
    </xf>
    <xf numFmtId="0" fontId="0" fillId="0" borderId="54" xfId="0" applyBorder="1" applyAlignment="1">
      <alignment horizontal="left" vertical="top" wrapText="1" indent="1"/>
    </xf>
    <xf numFmtId="0" fontId="0" fillId="0" borderId="58" xfId="0" applyBorder="1" applyAlignment="1">
      <alignment horizontal="left" vertical="top" wrapText="1" indent="1"/>
    </xf>
    <xf numFmtId="0" fontId="0" fillId="5" borderId="100" xfId="0" quotePrefix="1" applyFill="1" applyBorder="1" applyAlignment="1">
      <alignment horizontal="center" vertical="center" wrapText="1"/>
    </xf>
    <xf numFmtId="0" fontId="0" fillId="4" borderId="101" xfId="0" quotePrefix="1" applyFill="1" applyBorder="1" applyAlignment="1">
      <alignment horizontal="center" vertical="center" wrapText="1"/>
    </xf>
    <xf numFmtId="0" fontId="0" fillId="2" borderId="102" xfId="0" applyFill="1" applyBorder="1" applyAlignment="1" applyProtection="1">
      <alignment horizontal="center"/>
      <protection locked="0"/>
    </xf>
    <xf numFmtId="0" fontId="0" fillId="2" borderId="103" xfId="0" applyFill="1" applyBorder="1" applyAlignment="1" applyProtection="1">
      <alignment horizontal="center"/>
      <protection locked="0"/>
    </xf>
    <xf numFmtId="0" fontId="0" fillId="2" borderId="104" xfId="0" applyFill="1" applyBorder="1" applyAlignment="1" applyProtection="1">
      <alignment horizontal="center"/>
      <protection locked="0"/>
    </xf>
    <xf numFmtId="0" fontId="3" fillId="3" borderId="98" xfId="0" applyFont="1" applyFill="1" applyBorder="1" applyAlignment="1">
      <alignment horizontal="left" vertical="center" wrapText="1" indent="1"/>
    </xf>
    <xf numFmtId="0" fontId="3" fillId="3" borderId="105" xfId="0" applyFont="1" applyFill="1" applyBorder="1" applyAlignment="1">
      <alignment horizontal="left" vertical="center" wrapText="1" indent="1"/>
    </xf>
    <xf numFmtId="0" fontId="3" fillId="3" borderId="105"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98" xfId="0" applyFont="1" applyFill="1" applyBorder="1" applyAlignment="1">
      <alignment horizontal="center" vertical="center" wrapText="1"/>
    </xf>
    <xf numFmtId="0" fontId="3" fillId="3" borderId="30"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106" xfId="0" applyFont="1" applyFill="1" applyBorder="1" applyAlignment="1">
      <alignment horizontal="center" vertical="center" wrapText="1"/>
    </xf>
    <xf numFmtId="0" fontId="3" fillId="0" borderId="0" xfId="0" applyFont="1"/>
    <xf numFmtId="0" fontId="0" fillId="4" borderId="81" xfId="0" applyFill="1" applyBorder="1" applyAlignment="1">
      <alignment horizontal="center" vertical="center" wrapText="1"/>
    </xf>
    <xf numFmtId="0" fontId="0" fillId="4" borderId="82" xfId="0" applyFill="1" applyBorder="1" applyAlignment="1">
      <alignment horizontal="center" vertical="center" wrapText="1"/>
    </xf>
    <xf numFmtId="0" fontId="0" fillId="0" borderId="85" xfId="0" applyFill="1" applyBorder="1"/>
    <xf numFmtId="0" fontId="0" fillId="5" borderId="108" xfId="0" applyFill="1" applyBorder="1" applyAlignment="1">
      <alignment horizontal="center" vertical="center" wrapText="1"/>
    </xf>
    <xf numFmtId="0" fontId="0" fillId="5" borderId="109" xfId="0" applyFill="1" applyBorder="1" applyAlignment="1">
      <alignment horizontal="center" vertical="center" wrapText="1"/>
    </xf>
    <xf numFmtId="0" fontId="0" fillId="5" borderId="110" xfId="0" applyFill="1" applyBorder="1" applyAlignment="1">
      <alignment horizontal="center" vertical="center" wrapText="1"/>
    </xf>
    <xf numFmtId="166" fontId="0" fillId="4" borderId="29" xfId="0" applyNumberFormat="1" applyFill="1" applyBorder="1" applyAlignment="1" applyProtection="1">
      <alignment horizontal="right" indent="1"/>
    </xf>
    <xf numFmtId="166" fontId="0" fillId="4" borderId="35" xfId="0" applyNumberFormat="1" applyFill="1" applyBorder="1" applyAlignment="1" applyProtection="1">
      <alignment horizontal="right" indent="1"/>
    </xf>
    <xf numFmtId="166" fontId="0" fillId="4" borderId="37" xfId="0" applyNumberFormat="1" applyFill="1" applyBorder="1" applyAlignment="1" applyProtection="1">
      <alignment horizontal="right" indent="1"/>
    </xf>
    <xf numFmtId="166" fontId="0" fillId="4" borderId="38" xfId="0" applyNumberFormat="1" applyFill="1" applyBorder="1" applyAlignment="1" applyProtection="1">
      <alignment horizontal="right" indent="1"/>
    </xf>
    <xf numFmtId="166" fontId="0" fillId="2" borderId="29" xfId="0" applyNumberFormat="1" applyFill="1" applyBorder="1" applyAlignment="1" applyProtection="1">
      <alignment horizontal="right" indent="1"/>
      <protection locked="0"/>
    </xf>
    <xf numFmtId="166" fontId="0" fillId="2" borderId="37" xfId="0" applyNumberFormat="1" applyFill="1" applyBorder="1" applyAlignment="1" applyProtection="1">
      <alignment horizontal="right" indent="1"/>
      <protection locked="0"/>
    </xf>
    <xf numFmtId="0" fontId="0" fillId="0" borderId="54" xfId="0" applyBorder="1" applyAlignment="1">
      <alignment horizontal="left" vertical="top" indent="2"/>
    </xf>
    <xf numFmtId="0" fontId="10" fillId="0" borderId="58" xfId="0" applyFont="1" applyBorder="1" applyAlignment="1">
      <alignment horizontal="left" vertical="top" wrapText="1" indent="1"/>
    </xf>
    <xf numFmtId="0" fontId="10" fillId="0" borderId="0" xfId="0" applyFont="1" applyAlignment="1">
      <alignment vertical="top"/>
    </xf>
    <xf numFmtId="0" fontId="0" fillId="2" borderId="13" xfId="0" applyFill="1" applyBorder="1" applyAlignment="1">
      <alignment horizontal="left" vertical="center" wrapText="1" indent="1"/>
    </xf>
    <xf numFmtId="0" fontId="0" fillId="2" borderId="13" xfId="0" applyFill="1" applyBorder="1" applyAlignment="1">
      <alignment vertical="center" wrapText="1"/>
    </xf>
    <xf numFmtId="0" fontId="0" fillId="2" borderId="14" xfId="0" applyFill="1" applyBorder="1" applyAlignment="1">
      <alignment vertical="center" wrapText="1"/>
    </xf>
    <xf numFmtId="0" fontId="0" fillId="0" borderId="58" xfId="0" applyFont="1" applyBorder="1" applyAlignment="1">
      <alignment horizontal="left" vertical="top" wrapText="1" indent="1"/>
    </xf>
    <xf numFmtId="0" fontId="0" fillId="0" borderId="28" xfId="0" applyBorder="1" applyAlignment="1">
      <alignment horizontal="left" vertical="top" indent="1"/>
    </xf>
    <xf numFmtId="0" fontId="0" fillId="2" borderId="41" xfId="0" applyFill="1" applyBorder="1" applyAlignment="1" applyProtection="1">
      <alignment horizontal="center"/>
      <protection locked="0"/>
    </xf>
    <xf numFmtId="0" fontId="0" fillId="2" borderId="71" xfId="0" applyFill="1" applyBorder="1" applyAlignment="1" applyProtection="1">
      <alignment horizontal="center"/>
      <protection locked="0"/>
    </xf>
    <xf numFmtId="0" fontId="3" fillId="3" borderId="111" xfId="0" applyFont="1" applyFill="1" applyBorder="1" applyAlignment="1">
      <alignment horizontal="center" vertical="center" wrapText="1"/>
    </xf>
    <xf numFmtId="0" fontId="0" fillId="4" borderId="86" xfId="0" applyFill="1" applyBorder="1" applyAlignment="1">
      <alignment horizontal="center" vertical="center" wrapText="1"/>
    </xf>
    <xf numFmtId="4" fontId="0" fillId="2" borderId="33" xfId="0" applyNumberFormat="1" applyFill="1" applyBorder="1" applyAlignment="1" applyProtection="1">
      <alignment horizontal="center"/>
      <protection locked="0"/>
    </xf>
    <xf numFmtId="4" fontId="0" fillId="2" borderId="42" xfId="0" applyNumberFormat="1" applyFill="1" applyBorder="1" applyAlignment="1" applyProtection="1">
      <alignment horizontal="center"/>
      <protection locked="0"/>
    </xf>
    <xf numFmtId="0" fontId="0" fillId="0" borderId="58" xfId="0" applyBorder="1" applyAlignment="1">
      <alignment horizontal="left" vertical="top" wrapText="1" indent="1"/>
    </xf>
    <xf numFmtId="0" fontId="0" fillId="2" borderId="71" xfId="0" applyFill="1" applyBorder="1" applyAlignment="1" applyProtection="1">
      <alignment horizontal="center"/>
      <protection locked="0"/>
    </xf>
    <xf numFmtId="0" fontId="0" fillId="3" borderId="96" xfId="0" applyFill="1" applyBorder="1"/>
    <xf numFmtId="0" fontId="0" fillId="3" borderId="98" xfId="0" applyFill="1" applyBorder="1"/>
    <xf numFmtId="0" fontId="3" fillId="3" borderId="54" xfId="0" applyFont="1" applyFill="1" applyBorder="1"/>
    <xf numFmtId="0" fontId="0" fillId="4" borderId="58" xfId="0" applyFill="1" applyBorder="1"/>
    <xf numFmtId="0" fontId="0" fillId="3" borderId="54" xfId="0" applyFill="1" applyBorder="1" applyAlignment="1">
      <alignment horizontal="left" indent="1"/>
    </xf>
    <xf numFmtId="0" fontId="0" fillId="4" borderId="99" xfId="0" applyFill="1" applyBorder="1"/>
    <xf numFmtId="0" fontId="3" fillId="3" borderId="54" xfId="0" applyFont="1" applyFill="1" applyBorder="1" applyAlignment="1">
      <alignment horizontal="left"/>
    </xf>
    <xf numFmtId="0" fontId="0" fillId="3" borderId="54" xfId="0" applyFont="1" applyFill="1" applyBorder="1" applyAlignment="1">
      <alignment horizontal="left" indent="1"/>
    </xf>
    <xf numFmtId="0" fontId="0" fillId="3" borderId="62" xfId="0" applyFill="1" applyBorder="1"/>
    <xf numFmtId="164" fontId="0" fillId="4" borderId="78" xfId="1" applyNumberFormat="1" applyFont="1" applyFill="1" applyBorder="1" applyAlignment="1">
      <alignment horizontal="right" indent="1"/>
    </xf>
    <xf numFmtId="164" fontId="0" fillId="4" borderId="63" xfId="1" applyNumberFormat="1" applyFont="1" applyFill="1" applyBorder="1" applyAlignment="1">
      <alignment horizontal="right" indent="1"/>
    </xf>
    <xf numFmtId="0" fontId="0" fillId="4" borderId="79" xfId="0" applyFill="1" applyBorder="1"/>
    <xf numFmtId="0" fontId="0" fillId="0" borderId="58" xfId="0" applyBorder="1" applyAlignment="1">
      <alignment horizontal="left" vertical="top" wrapText="1" indent="1"/>
    </xf>
    <xf numFmtId="0" fontId="0" fillId="2" borderId="13" xfId="0" applyFill="1" applyBorder="1" applyAlignment="1">
      <alignment horizontal="left" vertical="center" wrapText="1" indent="1"/>
    </xf>
    <xf numFmtId="166" fontId="0" fillId="4" borderId="71" xfId="0" applyNumberFormat="1" applyFill="1" applyBorder="1" applyAlignment="1" applyProtection="1">
      <alignment horizontal="right" indent="1"/>
      <protection locked="0"/>
    </xf>
    <xf numFmtId="166" fontId="0" fillId="4" borderId="31" xfId="0" applyNumberFormat="1" applyFill="1" applyBorder="1" applyAlignment="1" applyProtection="1">
      <alignment horizontal="right" indent="1"/>
      <protection locked="0"/>
    </xf>
    <xf numFmtId="166" fontId="0" fillId="4" borderId="41" xfId="0" applyNumberFormat="1" applyFill="1" applyBorder="1" applyAlignment="1" applyProtection="1">
      <alignment horizontal="right" indent="1"/>
      <protection locked="0"/>
    </xf>
    <xf numFmtId="0" fontId="3" fillId="6" borderId="43" xfId="0" applyFont="1" applyFill="1" applyBorder="1" applyAlignment="1"/>
    <xf numFmtId="0" fontId="3" fillId="6" borderId="107" xfId="0" applyFont="1" applyFill="1" applyBorder="1" applyAlignment="1"/>
    <xf numFmtId="0" fontId="3" fillId="6" borderId="44" xfId="0" applyFont="1" applyFill="1" applyBorder="1" applyAlignment="1"/>
    <xf numFmtId="0" fontId="0" fillId="2" borderId="108" xfId="0" applyFill="1" applyBorder="1"/>
    <xf numFmtId="0" fontId="0" fillId="2" borderId="110" xfId="0" applyFill="1" applyBorder="1"/>
    <xf numFmtId="0" fontId="3" fillId="3" borderId="0" xfId="0" applyFont="1" applyFill="1" applyBorder="1" applyAlignment="1">
      <alignment horizontal="right"/>
    </xf>
    <xf numFmtId="0" fontId="3" fillId="3" borderId="0" xfId="0" applyFont="1" applyFill="1" applyBorder="1" applyAlignment="1">
      <alignment horizontal="right" wrapText="1"/>
    </xf>
    <xf numFmtId="0" fontId="3" fillId="3" borderId="99" xfId="0" applyFont="1" applyFill="1" applyBorder="1" applyAlignment="1">
      <alignment horizontal="right" wrapText="1"/>
    </xf>
    <xf numFmtId="164" fontId="0" fillId="4" borderId="58" xfId="1" applyNumberFormat="1" applyFont="1" applyFill="1" applyBorder="1" applyAlignment="1">
      <alignment horizontal="right" indent="1"/>
    </xf>
    <xf numFmtId="0" fontId="0" fillId="0" borderId="58" xfId="0" applyBorder="1" applyAlignment="1">
      <alignment horizontal="left" vertical="top" indent="1"/>
    </xf>
    <xf numFmtId="0" fontId="0" fillId="3" borderId="32" xfId="0" applyFill="1" applyBorder="1" applyAlignment="1">
      <alignment horizontal="right"/>
    </xf>
    <xf numFmtId="0" fontId="0" fillId="3" borderId="8" xfId="0" applyFill="1" applyBorder="1" applyAlignment="1">
      <alignment horizontal="right"/>
    </xf>
    <xf numFmtId="0" fontId="0" fillId="2" borderId="13" xfId="0" applyFill="1" applyBorder="1" applyAlignment="1">
      <alignment horizontal="left" vertical="top" wrapText="1" indent="1"/>
    </xf>
    <xf numFmtId="0" fontId="0" fillId="2" borderId="13" xfId="0" applyFill="1" applyBorder="1" applyAlignment="1">
      <alignment horizontal="left" vertical="top" indent="1"/>
    </xf>
    <xf numFmtId="165" fontId="0" fillId="0" borderId="0" xfId="2" applyNumberFormat="1" applyFont="1" applyProtection="1"/>
    <xf numFmtId="0" fontId="10" fillId="7" borderId="13" xfId="0" applyFont="1" applyFill="1" applyBorder="1" applyAlignment="1">
      <alignment horizontal="left" vertical="top" wrapText="1" indent="2"/>
    </xf>
    <xf numFmtId="0" fontId="0" fillId="0" borderId="90" xfId="0" applyBorder="1" applyAlignment="1">
      <alignment horizontal="left" vertical="top" wrapText="1" indent="1"/>
    </xf>
    <xf numFmtId="0" fontId="0" fillId="2" borderId="81" xfId="0" applyFill="1" applyBorder="1" applyAlignment="1">
      <alignment horizontal="left" vertical="top" indent="1"/>
    </xf>
    <xf numFmtId="0" fontId="0" fillId="0" borderId="90" xfId="0" applyBorder="1" applyAlignment="1">
      <alignment vertical="top"/>
    </xf>
    <xf numFmtId="0" fontId="0" fillId="0" borderId="58" xfId="0" applyBorder="1" applyAlignment="1">
      <alignment horizontal="left" vertical="top" wrapText="1" indent="3"/>
    </xf>
    <xf numFmtId="0" fontId="0" fillId="0" borderId="90" xfId="0" applyBorder="1" applyAlignment="1">
      <alignment horizontal="left" vertical="top" wrapText="1" indent="3"/>
    </xf>
    <xf numFmtId="0" fontId="0" fillId="4" borderId="114" xfId="0" applyFill="1" applyBorder="1" applyAlignment="1">
      <alignment horizontal="left" vertical="top" indent="1"/>
    </xf>
    <xf numFmtId="0" fontId="3" fillId="4" borderId="115" xfId="0" applyFont="1" applyFill="1" applyBorder="1" applyAlignment="1">
      <alignment horizontal="left" vertical="top" wrapText="1" indent="1"/>
    </xf>
    <xf numFmtId="0" fontId="3" fillId="4" borderId="116" xfId="0" applyFont="1" applyFill="1" applyBorder="1" applyAlignment="1">
      <alignment horizontal="left" vertical="top" wrapText="1" indent="1"/>
    </xf>
    <xf numFmtId="0" fontId="0" fillId="4" borderId="117" xfId="0" applyFill="1" applyBorder="1" applyAlignment="1">
      <alignment horizontal="left" vertical="top" indent="2"/>
    </xf>
    <xf numFmtId="0" fontId="0" fillId="0" borderId="62" xfId="0" applyBorder="1" applyAlignment="1">
      <alignment horizontal="left" vertical="top" indent="1"/>
    </xf>
    <xf numFmtId="0" fontId="0" fillId="0" borderId="79" xfId="0" applyBorder="1" applyAlignment="1">
      <alignment vertical="top"/>
    </xf>
    <xf numFmtId="0" fontId="0" fillId="0" borderId="54" xfId="0" applyFill="1" applyBorder="1" applyAlignment="1">
      <alignment horizontal="left" vertical="top" indent="2"/>
    </xf>
    <xf numFmtId="0" fontId="0" fillId="2" borderId="65" xfId="0" applyFont="1" applyFill="1" applyBorder="1" applyAlignment="1">
      <alignment horizontal="left" vertical="center" indent="2"/>
    </xf>
    <xf numFmtId="0" fontId="0" fillId="4" borderId="34" xfId="0" applyFont="1" applyFill="1" applyBorder="1" applyAlignment="1">
      <alignment horizontal="left" vertical="top" indent="2"/>
    </xf>
    <xf numFmtId="0" fontId="0" fillId="5" borderId="95" xfId="0" applyFont="1" applyFill="1" applyBorder="1" applyAlignment="1">
      <alignment horizontal="left" vertical="top" indent="2"/>
    </xf>
    <xf numFmtId="0" fontId="0" fillId="0" borderId="58" xfId="0" applyBorder="1" applyAlignment="1">
      <alignment horizontal="left" vertical="top" wrapText="1" indent="1"/>
    </xf>
    <xf numFmtId="0" fontId="0" fillId="2" borderId="13" xfId="0" applyFill="1" applyBorder="1" applyAlignment="1">
      <alignment horizontal="left" vertical="top" indent="1"/>
    </xf>
    <xf numFmtId="173" fontId="0" fillId="2" borderId="33" xfId="0" applyNumberFormat="1" applyFill="1" applyBorder="1" applyAlignment="1" applyProtection="1">
      <alignment horizontal="center"/>
      <protection locked="0"/>
    </xf>
    <xf numFmtId="173" fontId="0" fillId="2" borderId="29" xfId="0" applyNumberFormat="1" applyFill="1" applyBorder="1" applyAlignment="1" applyProtection="1">
      <alignment horizontal="center"/>
      <protection locked="0"/>
    </xf>
    <xf numFmtId="173" fontId="0" fillId="2" borderId="42" xfId="0" applyNumberFormat="1" applyFill="1" applyBorder="1" applyAlignment="1" applyProtection="1">
      <alignment horizontal="center"/>
      <protection locked="0"/>
    </xf>
    <xf numFmtId="173" fontId="0" fillId="2" borderId="37" xfId="0" applyNumberFormat="1" applyFill="1" applyBorder="1" applyAlignment="1" applyProtection="1">
      <alignment horizontal="center"/>
      <protection locked="0"/>
    </xf>
    <xf numFmtId="171" fontId="13" fillId="0" borderId="0" xfId="0" applyNumberFormat="1" applyFont="1" applyFill="1" applyBorder="1" applyAlignment="1" applyProtection="1">
      <alignment horizontal="left" vertical="center" wrapText="1" indent="1"/>
    </xf>
    <xf numFmtId="0" fontId="10" fillId="8" borderId="13" xfId="0" applyFont="1" applyFill="1" applyBorder="1" applyAlignment="1">
      <alignment horizontal="left" vertical="center" wrapText="1" indent="1"/>
    </xf>
    <xf numFmtId="0" fontId="0" fillId="8" borderId="81" xfId="0" applyFont="1" applyFill="1" applyBorder="1" applyAlignment="1">
      <alignment horizontal="left" vertical="center" indent="2"/>
    </xf>
    <xf numFmtId="0" fontId="0" fillId="5" borderId="0" xfId="0" applyFill="1" applyBorder="1"/>
    <xf numFmtId="0" fontId="12" fillId="0" borderId="0" xfId="0" applyFont="1" applyAlignment="1">
      <alignment horizontal="left" wrapText="1" indent="1"/>
    </xf>
    <xf numFmtId="0" fontId="0" fillId="5" borderId="112" xfId="0" applyFill="1" applyBorder="1"/>
    <xf numFmtId="0" fontId="0" fillId="5" borderId="63" xfId="0" applyFill="1" applyBorder="1"/>
    <xf numFmtId="0" fontId="3" fillId="0" borderId="0" xfId="0" applyFont="1" applyAlignment="1">
      <alignment horizontal="left" indent="1"/>
    </xf>
    <xf numFmtId="0" fontId="0" fillId="0" borderId="0" xfId="0" applyAlignment="1">
      <alignment horizontal="left" indent="1"/>
    </xf>
    <xf numFmtId="0" fontId="8" fillId="0" borderId="0" xfId="3" applyAlignment="1">
      <alignment horizontal="left" indent="1"/>
    </xf>
    <xf numFmtId="174" fontId="0" fillId="4" borderId="71" xfId="0" applyNumberFormat="1" applyFill="1" applyBorder="1" applyAlignment="1" applyProtection="1">
      <alignment horizontal="center"/>
      <protection locked="0"/>
    </xf>
    <xf numFmtId="174" fontId="0" fillId="4" borderId="31" xfId="0" applyNumberFormat="1" applyFill="1" applyBorder="1" applyAlignment="1" applyProtection="1">
      <alignment horizontal="center"/>
      <protection locked="0"/>
    </xf>
    <xf numFmtId="174" fontId="0" fillId="4" borderId="41" xfId="0" applyNumberFormat="1" applyFill="1" applyBorder="1" applyAlignment="1" applyProtection="1">
      <alignment horizontal="center"/>
      <protection locked="0"/>
    </xf>
    <xf numFmtId="49" fontId="0" fillId="3" borderId="49" xfId="0" applyNumberFormat="1" applyFill="1" applyBorder="1" applyAlignment="1"/>
    <xf numFmtId="0" fontId="3" fillId="3" borderId="125" xfId="0" applyFont="1" applyFill="1" applyBorder="1" applyAlignment="1" applyProtection="1">
      <alignment horizontal="left" indent="1"/>
    </xf>
    <xf numFmtId="43" fontId="0" fillId="4" borderId="5" xfId="1" applyNumberFormat="1" applyFont="1" applyFill="1" applyBorder="1" applyAlignment="1">
      <alignment horizontal="right" indent="1"/>
    </xf>
    <xf numFmtId="165" fontId="0" fillId="4" borderId="5" xfId="2" applyNumberFormat="1" applyFont="1" applyFill="1" applyBorder="1" applyAlignment="1">
      <alignment horizontal="right"/>
    </xf>
    <xf numFmtId="9" fontId="0" fillId="4" borderId="7" xfId="2" applyFont="1" applyFill="1" applyBorder="1" applyAlignment="1">
      <alignment horizontal="right"/>
    </xf>
    <xf numFmtId="9" fontId="0" fillId="4" borderId="5" xfId="2" applyFont="1" applyFill="1" applyBorder="1" applyAlignment="1">
      <alignment horizontal="right"/>
    </xf>
    <xf numFmtId="0" fontId="0" fillId="4" borderId="58" xfId="0" applyFill="1" applyBorder="1" applyAlignment="1">
      <alignment horizontal="center"/>
    </xf>
    <xf numFmtId="43" fontId="0" fillId="4" borderId="0" xfId="1" applyNumberFormat="1" applyFont="1" applyFill="1" applyBorder="1" applyAlignment="1">
      <alignment horizontal="right" indent="1"/>
    </xf>
    <xf numFmtId="0" fontId="0" fillId="4" borderId="79" xfId="0" applyFill="1" applyBorder="1" applyAlignment="1">
      <alignment horizontal="center"/>
    </xf>
    <xf numFmtId="0" fontId="0" fillId="4" borderId="80" xfId="0" applyFill="1" applyBorder="1" applyAlignment="1">
      <alignment horizontal="center"/>
    </xf>
    <xf numFmtId="0" fontId="3" fillId="4" borderId="24" xfId="0" applyFont="1" applyFill="1" applyBorder="1" applyAlignment="1">
      <alignment horizontal="center"/>
    </xf>
    <xf numFmtId="0" fontId="0" fillId="4" borderId="13" xfId="0" applyFill="1" applyBorder="1" applyAlignment="1">
      <alignment horizontal="center"/>
    </xf>
    <xf numFmtId="0" fontId="0" fillId="4" borderId="14" xfId="0" applyFill="1" applyBorder="1" applyAlignment="1">
      <alignment horizontal="center"/>
    </xf>
    <xf numFmtId="0" fontId="3" fillId="4" borderId="126" xfId="0" applyFont="1" applyFill="1" applyBorder="1" applyAlignment="1">
      <alignment horizontal="left" indent="1"/>
    </xf>
    <xf numFmtId="0" fontId="0" fillId="4" borderId="0" xfId="0" applyFill="1" applyBorder="1" applyAlignment="1">
      <alignment horizontal="left" indent="1"/>
    </xf>
    <xf numFmtId="0" fontId="0" fillId="4" borderId="63" xfId="0" applyFill="1" applyBorder="1" applyAlignment="1">
      <alignment horizontal="left" indent="1"/>
    </xf>
    <xf numFmtId="0" fontId="3" fillId="3" borderId="32" xfId="0" applyFont="1" applyFill="1" applyBorder="1" applyAlignment="1">
      <alignment wrapText="1"/>
    </xf>
    <xf numFmtId="0" fontId="3" fillId="3" borderId="8" xfId="0" applyFont="1" applyFill="1" applyBorder="1" applyAlignment="1">
      <alignment horizontal="right" wrapText="1"/>
    </xf>
    <xf numFmtId="0" fontId="4" fillId="3" borderId="91" xfId="0" applyFont="1" applyFill="1" applyBorder="1" applyAlignment="1">
      <alignment horizontal="left" vertical="top" indent="1"/>
    </xf>
    <xf numFmtId="0" fontId="4" fillId="3" borderId="80" xfId="0" applyFont="1" applyFill="1" applyBorder="1" applyAlignment="1">
      <alignment horizontal="left" vertical="top" indent="1"/>
    </xf>
    <xf numFmtId="0" fontId="0" fillId="0" borderId="54" xfId="0" applyBorder="1" applyAlignment="1">
      <alignment horizontal="left" vertical="top" wrapText="1" indent="1"/>
    </xf>
    <xf numFmtId="0" fontId="0" fillId="0" borderId="58" xfId="0" applyBorder="1" applyAlignment="1">
      <alignment horizontal="left" vertical="top" wrapText="1" indent="1"/>
    </xf>
    <xf numFmtId="0" fontId="7" fillId="3" borderId="92" xfId="0" applyFont="1" applyFill="1" applyBorder="1" applyAlignment="1">
      <alignment horizontal="left" vertical="top" indent="1"/>
    </xf>
    <xf numFmtId="0" fontId="7" fillId="3" borderId="93" xfId="0" applyFont="1" applyFill="1" applyBorder="1" applyAlignment="1">
      <alignment horizontal="left" vertical="top" indent="1"/>
    </xf>
    <xf numFmtId="0" fontId="0" fillId="0" borderId="54" xfId="0" applyBorder="1" applyAlignment="1">
      <alignment horizontal="left" vertical="top" wrapText="1" indent="2"/>
    </xf>
    <xf numFmtId="0" fontId="0" fillId="0" borderId="58" xfId="0" applyBorder="1" applyAlignment="1">
      <alignment horizontal="left" vertical="top" wrapText="1" indent="2"/>
    </xf>
    <xf numFmtId="0" fontId="0" fillId="2" borderId="76" xfId="0" applyFill="1" applyBorder="1" applyAlignment="1">
      <alignment horizontal="left" vertical="top" wrapText="1" indent="1"/>
    </xf>
    <xf numFmtId="0" fontId="0" fillId="2" borderId="13" xfId="0" applyFill="1" applyBorder="1" applyAlignment="1">
      <alignment horizontal="left" vertical="top" wrapText="1" indent="1"/>
    </xf>
    <xf numFmtId="0" fontId="0" fillId="2" borderId="81" xfId="0" applyFill="1" applyBorder="1" applyAlignment="1">
      <alignment horizontal="left" vertical="top" wrapText="1" indent="1"/>
    </xf>
    <xf numFmtId="0" fontId="7" fillId="3" borderId="91" xfId="0" applyFont="1" applyFill="1" applyBorder="1" applyAlignment="1">
      <alignment horizontal="left" vertical="top" indent="1"/>
    </xf>
    <xf numFmtId="0" fontId="7" fillId="3" borderId="80" xfId="0" applyFont="1" applyFill="1" applyBorder="1" applyAlignment="1">
      <alignment horizontal="left" vertical="top" indent="1"/>
    </xf>
    <xf numFmtId="0" fontId="0" fillId="2" borderId="13" xfId="0" applyFill="1" applyBorder="1" applyAlignment="1">
      <alignment horizontal="left" vertical="top" indent="1"/>
    </xf>
    <xf numFmtId="0" fontId="0" fillId="0" borderId="58" xfId="0" applyBorder="1" applyAlignment="1">
      <alignment horizontal="left" vertical="top" indent="1"/>
    </xf>
    <xf numFmtId="172" fontId="0" fillId="2" borderId="56" xfId="0" applyNumberFormat="1" applyFill="1" applyBorder="1" applyAlignment="1" applyProtection="1">
      <alignment horizontal="center"/>
      <protection locked="0"/>
    </xf>
    <xf numFmtId="172" fontId="0" fillId="2" borderId="57" xfId="0" applyNumberFormat="1" applyFill="1" applyBorder="1" applyAlignment="1" applyProtection="1">
      <alignment horizontal="center"/>
      <protection locked="0"/>
    </xf>
    <xf numFmtId="172" fontId="0" fillId="2" borderId="67" xfId="0" applyNumberFormat="1" applyFill="1" applyBorder="1" applyAlignment="1" applyProtection="1">
      <alignment horizontal="center"/>
      <protection locked="0"/>
    </xf>
    <xf numFmtId="172" fontId="0" fillId="2" borderId="68" xfId="0" applyNumberFormat="1" applyFill="1" applyBorder="1" applyAlignment="1" applyProtection="1">
      <alignment horizontal="center"/>
      <protection locked="0"/>
    </xf>
    <xf numFmtId="0" fontId="3" fillId="3" borderId="55" xfId="0" applyFont="1" applyFill="1" applyBorder="1" applyAlignment="1">
      <alignment horizontal="left" vertical="center" indent="1"/>
    </xf>
    <xf numFmtId="0" fontId="3" fillId="3" borderId="112" xfId="0" applyFont="1" applyFill="1" applyBorder="1" applyAlignment="1">
      <alignment horizontal="left" vertical="center" indent="1"/>
    </xf>
    <xf numFmtId="0" fontId="3" fillId="3" borderId="66" xfId="0" applyFont="1" applyFill="1" applyBorder="1" applyAlignment="1">
      <alignment horizontal="left" vertical="center" indent="1"/>
    </xf>
    <xf numFmtId="0" fontId="3" fillId="3" borderId="1" xfId="0" applyFont="1" applyFill="1" applyBorder="1" applyAlignment="1">
      <alignment horizontal="left" vertical="center" indent="1"/>
    </xf>
    <xf numFmtId="0" fontId="9" fillId="3" borderId="43" xfId="0" applyFont="1" applyFill="1" applyBorder="1" applyAlignment="1">
      <alignment horizontal="center"/>
    </xf>
    <xf numFmtId="0" fontId="9" fillId="3" borderId="107" xfId="0" applyFont="1" applyFill="1" applyBorder="1" applyAlignment="1">
      <alignment horizontal="center"/>
    </xf>
    <xf numFmtId="0" fontId="9" fillId="3" borderId="44" xfId="0" applyFont="1" applyFill="1" applyBorder="1" applyAlignment="1">
      <alignment horizontal="center"/>
    </xf>
    <xf numFmtId="49" fontId="0" fillId="2" borderId="45" xfId="0" applyNumberFormat="1" applyFill="1" applyBorder="1" applyAlignment="1" applyProtection="1">
      <alignment horizontal="left" indent="1"/>
      <protection locked="0"/>
    </xf>
    <xf numFmtId="49" fontId="0" fillId="2" borderId="46" xfId="0" applyNumberFormat="1" applyFill="1" applyBorder="1" applyAlignment="1" applyProtection="1">
      <alignment horizontal="left" indent="1"/>
      <protection locked="0"/>
    </xf>
    <xf numFmtId="49" fontId="0" fillId="2" borderId="47" xfId="0" applyNumberFormat="1" applyFill="1" applyBorder="1" applyAlignment="1" applyProtection="1">
      <alignment horizontal="left" indent="1"/>
      <protection locked="0"/>
    </xf>
    <xf numFmtId="49" fontId="0" fillId="2" borderId="48" xfId="0" applyNumberFormat="1" applyFill="1" applyBorder="1" applyAlignment="1" applyProtection="1">
      <alignment horizontal="left" indent="1"/>
      <protection locked="0"/>
    </xf>
    <xf numFmtId="49" fontId="0" fillId="2" borderId="49" xfId="0" applyNumberFormat="1" applyFill="1" applyBorder="1" applyAlignment="1" applyProtection="1">
      <alignment horizontal="left" indent="1"/>
      <protection locked="0"/>
    </xf>
    <xf numFmtId="49" fontId="0" fillId="2" borderId="50" xfId="0" applyNumberFormat="1" applyFill="1" applyBorder="1" applyAlignment="1" applyProtection="1">
      <alignment horizontal="left" indent="1"/>
      <protection locked="0"/>
    </xf>
    <xf numFmtId="0" fontId="3" fillId="4" borderId="55" xfId="0" applyFont="1" applyFill="1" applyBorder="1" applyAlignment="1">
      <alignment horizontal="left" vertical="center" wrapText="1" indent="1"/>
    </xf>
    <xf numFmtId="0" fontId="3" fillId="4" borderId="112" xfId="0" applyFont="1" applyFill="1" applyBorder="1" applyAlignment="1">
      <alignment horizontal="left" vertical="center" wrapText="1" indent="1"/>
    </xf>
    <xf numFmtId="0" fontId="3" fillId="4" borderId="77" xfId="0" applyFont="1" applyFill="1" applyBorder="1" applyAlignment="1">
      <alignment horizontal="left" vertical="center" wrapText="1" indent="1"/>
    </xf>
    <xf numFmtId="0" fontId="3" fillId="4" borderId="54" xfId="0" applyFont="1" applyFill="1" applyBorder="1" applyAlignment="1">
      <alignment horizontal="left" vertical="center" wrapText="1" indent="1"/>
    </xf>
    <xf numFmtId="0" fontId="3" fillId="4" borderId="0" xfId="0" applyFont="1" applyFill="1" applyBorder="1" applyAlignment="1">
      <alignment horizontal="left" vertical="center" wrapText="1" indent="1"/>
    </xf>
    <xf numFmtId="0" fontId="3" fillId="4" borderId="58" xfId="0" applyFont="1" applyFill="1" applyBorder="1" applyAlignment="1">
      <alignment horizontal="left" vertical="center" wrapText="1" indent="1"/>
    </xf>
    <xf numFmtId="0" fontId="3" fillId="4" borderId="62" xfId="0" applyFont="1" applyFill="1" applyBorder="1" applyAlignment="1">
      <alignment horizontal="left" vertical="center" wrapText="1" indent="1"/>
    </xf>
    <xf numFmtId="0" fontId="3" fillId="4" borderId="63" xfId="0" applyFont="1" applyFill="1" applyBorder="1" applyAlignment="1">
      <alignment horizontal="left" vertical="center" wrapText="1" indent="1"/>
    </xf>
    <xf numFmtId="0" fontId="3" fillId="4" borderId="79" xfId="0" applyFont="1" applyFill="1" applyBorder="1" applyAlignment="1">
      <alignment horizontal="left" vertical="center" wrapText="1" indent="1"/>
    </xf>
    <xf numFmtId="49" fontId="0" fillId="2" borderId="51" xfId="0" applyNumberFormat="1" applyFill="1" applyBorder="1" applyAlignment="1" applyProtection="1">
      <alignment horizontal="left" indent="1"/>
      <protection locked="0"/>
    </xf>
    <xf numFmtId="49" fontId="0" fillId="2" borderId="52" xfId="0" applyNumberFormat="1" applyFill="1" applyBorder="1" applyAlignment="1" applyProtection="1">
      <alignment horizontal="left" indent="1"/>
      <protection locked="0"/>
    </xf>
    <xf numFmtId="49" fontId="0" fillId="2" borderId="53" xfId="0" applyNumberFormat="1" applyFill="1" applyBorder="1" applyAlignment="1" applyProtection="1">
      <alignment horizontal="left" indent="1"/>
      <protection locked="0"/>
    </xf>
    <xf numFmtId="0" fontId="0" fillId="5" borderId="118" xfId="0" applyFill="1" applyBorder="1" applyAlignment="1">
      <alignment horizontal="center" vertical="center" wrapText="1"/>
    </xf>
    <xf numFmtId="0" fontId="0" fillId="5" borderId="119" xfId="0" applyFill="1" applyBorder="1" applyAlignment="1">
      <alignment horizontal="center" vertical="center" wrapText="1"/>
    </xf>
    <xf numFmtId="0" fontId="0" fillId="5" borderId="120" xfId="0" applyFill="1" applyBorder="1" applyAlignment="1">
      <alignment horizontal="center" vertical="center" wrapText="1"/>
    </xf>
    <xf numFmtId="0" fontId="0" fillId="5" borderId="2" xfId="0" applyFill="1" applyBorder="1" applyAlignment="1">
      <alignment horizontal="center" vertical="center" wrapText="1"/>
    </xf>
    <xf numFmtId="0" fontId="0" fillId="5" borderId="28" xfId="0" applyFill="1" applyBorder="1" applyAlignment="1">
      <alignment horizontal="center" vertical="center" wrapText="1"/>
    </xf>
    <xf numFmtId="0" fontId="0" fillId="4" borderId="9" xfId="0" applyFill="1" applyBorder="1" applyAlignment="1">
      <alignment horizontal="center" vertical="center"/>
    </xf>
    <xf numFmtId="0" fontId="0" fillId="4" borderId="15" xfId="0" applyFill="1" applyBorder="1" applyAlignment="1">
      <alignment horizontal="center" vertical="center"/>
    </xf>
    <xf numFmtId="0" fontId="0" fillId="4" borderId="113" xfId="0" applyFill="1" applyBorder="1" applyAlignment="1">
      <alignment horizontal="center" vertical="center"/>
    </xf>
    <xf numFmtId="0" fontId="0" fillId="4" borderId="16" xfId="0" applyFill="1" applyBorder="1" applyAlignment="1">
      <alignment horizontal="center" vertical="center"/>
    </xf>
    <xf numFmtId="0" fontId="0" fillId="5" borderId="76" xfId="0" applyFill="1" applyBorder="1" applyAlignment="1">
      <alignment horizontal="left" wrapText="1" indent="1"/>
    </xf>
    <xf numFmtId="0" fontId="0" fillId="5" borderId="9" xfId="0" applyFill="1" applyBorder="1" applyAlignment="1">
      <alignment horizontal="left" wrapText="1" indent="1"/>
    </xf>
    <xf numFmtId="0" fontId="0" fillId="5" borderId="14" xfId="0" applyFill="1" applyBorder="1" applyAlignment="1">
      <alignment horizontal="left" wrapText="1" indent="1"/>
    </xf>
    <xf numFmtId="0" fontId="0" fillId="5" borderId="15" xfId="0" applyFill="1" applyBorder="1" applyAlignment="1">
      <alignment horizontal="left" wrapText="1" indent="1"/>
    </xf>
    <xf numFmtId="175" fontId="0" fillId="2" borderId="123" xfId="0" applyNumberFormat="1" applyFill="1" applyBorder="1" applyAlignment="1" applyProtection="1">
      <alignment horizontal="center" vertical="center"/>
      <protection locked="0"/>
    </xf>
    <xf numFmtId="175" fontId="0" fillId="2" borderId="77" xfId="0" applyNumberFormat="1" applyFill="1" applyBorder="1" applyAlignment="1" applyProtection="1">
      <alignment horizontal="center" vertical="center"/>
      <protection locked="0"/>
    </xf>
    <xf numFmtId="175" fontId="0" fillId="2" borderId="124" xfId="0" applyNumberFormat="1" applyFill="1" applyBorder="1" applyAlignment="1" applyProtection="1">
      <alignment horizontal="center" vertical="center"/>
      <protection locked="0"/>
    </xf>
    <xf numFmtId="175" fontId="0" fillId="2" borderId="79" xfId="0" applyNumberFormat="1" applyFill="1" applyBorder="1" applyAlignment="1" applyProtection="1">
      <alignment horizontal="center" vertical="center"/>
      <protection locked="0"/>
    </xf>
    <xf numFmtId="0" fontId="12" fillId="0" borderId="0" xfId="0" applyFont="1" applyAlignment="1">
      <alignment horizontal="left" wrapText="1" indent="1"/>
    </xf>
    <xf numFmtId="0" fontId="3" fillId="6" borderId="69" xfId="0" applyFont="1" applyFill="1" applyBorder="1" applyAlignment="1">
      <alignment horizontal="center"/>
    </xf>
    <xf numFmtId="0" fontId="3" fillId="6" borderId="43" xfId="0" applyFont="1" applyFill="1" applyBorder="1" applyAlignment="1">
      <alignment horizontal="center"/>
    </xf>
    <xf numFmtId="0" fontId="3" fillId="6" borderId="107" xfId="0" applyFont="1" applyFill="1" applyBorder="1" applyAlignment="1">
      <alignment horizontal="center"/>
    </xf>
    <xf numFmtId="0" fontId="3" fillId="6" borderId="44" xfId="0" applyFont="1" applyFill="1" applyBorder="1" applyAlignment="1">
      <alignment horizontal="center"/>
    </xf>
    <xf numFmtId="0" fontId="3" fillId="3" borderId="17" xfId="0" applyFont="1" applyFill="1" applyBorder="1" applyAlignment="1">
      <alignment horizontal="left" indent="1"/>
    </xf>
    <xf numFmtId="0" fontId="3" fillId="3" borderId="122" xfId="0" applyFont="1" applyFill="1" applyBorder="1" applyAlignment="1">
      <alignment horizontal="left" indent="1"/>
    </xf>
    <xf numFmtId="0" fontId="0" fillId="5" borderId="21" xfId="0" applyFont="1" applyFill="1" applyBorder="1" applyAlignment="1">
      <alignment horizontal="left" indent="1"/>
    </xf>
    <xf numFmtId="0" fontId="0" fillId="5" borderId="22" xfId="0" applyFont="1" applyFill="1" applyBorder="1" applyAlignment="1">
      <alignment horizontal="left" indent="1"/>
    </xf>
    <xf numFmtId="171" fontId="13" fillId="0" borderId="0" xfId="0" applyNumberFormat="1" applyFont="1" applyFill="1" applyBorder="1" applyAlignment="1" applyProtection="1">
      <alignment horizontal="left" vertical="center" wrapText="1" indent="1"/>
    </xf>
    <xf numFmtId="49" fontId="0" fillId="4" borderId="125" xfId="0" applyNumberFormat="1" applyFill="1" applyBorder="1" applyAlignment="1" applyProtection="1">
      <alignment horizontal="left" indent="1"/>
    </xf>
    <xf numFmtId="49" fontId="0" fillId="4" borderId="121" xfId="0" applyNumberFormat="1" applyFill="1" applyBorder="1" applyAlignment="1" applyProtection="1">
      <alignment horizontal="left" indent="1"/>
    </xf>
    <xf numFmtId="49" fontId="0" fillId="4" borderId="90" xfId="0" applyNumberFormat="1" applyFill="1" applyBorder="1" applyAlignment="1" applyProtection="1">
      <alignment horizontal="left" indent="1"/>
    </xf>
    <xf numFmtId="49" fontId="0" fillId="4" borderId="74" xfId="0" applyNumberFormat="1" applyFill="1" applyBorder="1" applyAlignment="1" applyProtection="1">
      <alignment horizontal="left" indent="1"/>
    </xf>
    <xf numFmtId="49" fontId="0" fillId="4" borderId="49" xfId="0" applyNumberFormat="1" applyFill="1" applyBorder="1" applyAlignment="1" applyProtection="1">
      <alignment horizontal="left" indent="1"/>
    </xf>
    <xf numFmtId="49" fontId="0" fillId="4" borderId="50" xfId="0" applyNumberFormat="1" applyFill="1" applyBorder="1" applyAlignment="1" applyProtection="1">
      <alignment horizontal="left" indent="1"/>
    </xf>
    <xf numFmtId="49" fontId="0" fillId="4" borderId="72" xfId="0" applyNumberFormat="1" applyFill="1" applyBorder="1" applyAlignment="1" applyProtection="1">
      <alignment horizontal="left" indent="1"/>
    </xf>
    <xf numFmtId="49" fontId="0" fillId="4" borderId="52" xfId="0" applyNumberFormat="1" applyFill="1" applyBorder="1" applyAlignment="1" applyProtection="1">
      <alignment horizontal="left" indent="1"/>
    </xf>
    <xf numFmtId="49" fontId="0" fillId="4" borderId="53" xfId="0" applyNumberFormat="1" applyFill="1" applyBorder="1" applyAlignment="1" applyProtection="1">
      <alignment horizontal="left" indent="1"/>
    </xf>
    <xf numFmtId="0" fontId="3" fillId="3" borderId="62" xfId="0" applyFont="1" applyFill="1" applyBorder="1" applyAlignment="1" applyProtection="1">
      <alignment horizontal="left" indent="1"/>
    </xf>
    <xf numFmtId="0" fontId="3" fillId="3" borderId="63" xfId="0" applyFont="1" applyFill="1" applyBorder="1" applyAlignment="1" applyProtection="1">
      <alignment horizontal="left" indent="1"/>
    </xf>
    <xf numFmtId="0" fontId="3" fillId="3" borderId="64" xfId="0" applyFont="1" applyFill="1" applyBorder="1" applyAlignment="1" applyProtection="1">
      <alignment horizontal="left" indent="1"/>
    </xf>
    <xf numFmtId="0" fontId="9" fillId="3" borderId="43" xfId="0" applyFont="1" applyFill="1" applyBorder="1" applyAlignment="1">
      <alignment horizontal="left" indent="1"/>
    </xf>
    <xf numFmtId="0" fontId="9" fillId="3" borderId="44" xfId="0" applyFont="1" applyFill="1" applyBorder="1" applyAlignment="1">
      <alignment horizontal="left" indent="1"/>
    </xf>
    <xf numFmtId="0" fontId="3" fillId="4" borderId="77" xfId="0" applyFont="1" applyFill="1" applyBorder="1" applyAlignment="1">
      <alignment horizontal="left" vertical="center" indent="1"/>
    </xf>
    <xf numFmtId="0" fontId="3" fillId="4" borderId="54" xfId="0" applyFont="1" applyFill="1" applyBorder="1" applyAlignment="1">
      <alignment horizontal="left" vertical="center" indent="1"/>
    </xf>
    <xf numFmtId="0" fontId="3" fillId="4" borderId="58" xfId="0" applyFont="1" applyFill="1" applyBorder="1" applyAlignment="1">
      <alignment horizontal="left" vertical="center" indent="1"/>
    </xf>
    <xf numFmtId="0" fontId="3" fillId="4" borderId="62" xfId="0" applyFont="1" applyFill="1" applyBorder="1" applyAlignment="1">
      <alignment horizontal="left" vertical="center" indent="1"/>
    </xf>
    <xf numFmtId="0" fontId="3" fillId="4" borderId="79" xfId="0" applyFont="1" applyFill="1" applyBorder="1" applyAlignment="1">
      <alignment horizontal="left" vertical="center" indent="1"/>
    </xf>
    <xf numFmtId="49" fontId="0" fillId="4" borderId="73" xfId="0" applyNumberFormat="1" applyFill="1" applyBorder="1" applyAlignment="1" applyProtection="1">
      <alignment horizontal="left" indent="1"/>
    </xf>
    <xf numFmtId="49" fontId="0" fillId="4" borderId="46" xfId="0" applyNumberFormat="1" applyFill="1" applyBorder="1" applyAlignment="1" applyProtection="1">
      <alignment horizontal="left" indent="1"/>
    </xf>
    <xf numFmtId="49" fontId="0" fillId="4" borderId="47" xfId="0" applyNumberFormat="1" applyFill="1" applyBorder="1" applyAlignment="1" applyProtection="1">
      <alignment horizontal="left" indent="1"/>
    </xf>
    <xf numFmtId="172" fontId="0" fillId="4" borderId="56" xfId="0" applyNumberFormat="1" applyFill="1" applyBorder="1" applyAlignment="1" applyProtection="1">
      <alignment horizontal="center"/>
    </xf>
    <xf numFmtId="172" fontId="0" fillId="4" borderId="57" xfId="0" applyNumberFormat="1" applyFill="1" applyBorder="1" applyAlignment="1" applyProtection="1">
      <alignment horizontal="center"/>
    </xf>
    <xf numFmtId="172" fontId="0" fillId="4" borderId="67" xfId="0" applyNumberFormat="1" applyFill="1" applyBorder="1" applyAlignment="1" applyProtection="1">
      <alignment horizontal="center"/>
    </xf>
    <xf numFmtId="172" fontId="0" fillId="4" borderId="68" xfId="0" applyNumberFormat="1" applyFill="1" applyBorder="1" applyAlignment="1" applyProtection="1">
      <alignment horizontal="center"/>
    </xf>
    <xf numFmtId="176" fontId="0" fillId="4" borderId="15" xfId="0" applyNumberFormat="1" applyFill="1" applyBorder="1" applyAlignment="1" applyProtection="1">
      <alignment horizontal="right" indent="4"/>
    </xf>
    <xf numFmtId="176" fontId="0" fillId="4" borderId="16" xfId="0" applyNumberFormat="1" applyFill="1" applyBorder="1" applyAlignment="1" applyProtection="1">
      <alignment horizontal="right" indent="4"/>
    </xf>
    <xf numFmtId="0" fontId="3" fillId="3" borderId="55" xfId="0" applyFont="1" applyFill="1" applyBorder="1" applyAlignment="1" applyProtection="1">
      <alignment horizontal="left" vertical="center" indent="1"/>
    </xf>
    <xf numFmtId="0" fontId="3" fillId="3" borderId="32" xfId="0" applyFont="1" applyFill="1" applyBorder="1" applyAlignment="1" applyProtection="1">
      <alignment horizontal="left" vertical="center" indent="1"/>
    </xf>
    <xf numFmtId="0" fontId="3" fillId="3" borderId="66" xfId="0" applyFont="1" applyFill="1" applyBorder="1" applyAlignment="1" applyProtection="1">
      <alignment horizontal="left" vertical="center" indent="1"/>
    </xf>
    <xf numFmtId="0" fontId="3" fillId="3" borderId="8" xfId="0" applyFont="1" applyFill="1" applyBorder="1" applyAlignment="1" applyProtection="1">
      <alignment horizontal="left" vertical="center" indent="1"/>
    </xf>
    <xf numFmtId="0" fontId="3" fillId="3" borderId="27" xfId="0" applyFont="1" applyFill="1" applyBorder="1" applyAlignment="1" applyProtection="1">
      <alignment horizontal="left" vertical="center" indent="1"/>
    </xf>
    <xf numFmtId="0" fontId="3" fillId="3" borderId="3" xfId="0" applyFont="1" applyFill="1" applyBorder="1" applyAlignment="1" applyProtection="1">
      <alignment horizontal="left" vertical="center" indent="1"/>
    </xf>
    <xf numFmtId="0" fontId="3" fillId="3" borderId="4" xfId="0" applyFont="1" applyFill="1" applyBorder="1" applyAlignment="1" applyProtection="1">
      <alignment horizontal="left" vertical="center" indent="1"/>
    </xf>
    <xf numFmtId="0" fontId="3" fillId="3" borderId="1" xfId="0" applyFont="1" applyFill="1" applyBorder="1" applyAlignment="1" applyProtection="1">
      <alignment horizontal="left" vertical="center" indent="1"/>
    </xf>
    <xf numFmtId="0" fontId="0" fillId="4" borderId="2" xfId="0" applyFill="1" applyBorder="1" applyAlignment="1" applyProtection="1">
      <alignment horizontal="right" vertical="center" indent="4"/>
    </xf>
    <xf numFmtId="0" fontId="0" fillId="4" borderId="28" xfId="0" applyFill="1" applyBorder="1" applyAlignment="1" applyProtection="1">
      <alignment horizontal="right" vertical="center" indent="4"/>
    </xf>
    <xf numFmtId="0" fontId="0" fillId="4" borderId="7" xfId="0" applyFill="1" applyBorder="1" applyAlignment="1" applyProtection="1">
      <alignment horizontal="right" vertical="center" indent="4"/>
    </xf>
    <xf numFmtId="0" fontId="0" fillId="4" borderId="99" xfId="0" applyFill="1" applyBorder="1" applyAlignment="1" applyProtection="1">
      <alignment horizontal="right" vertical="center" indent="4"/>
    </xf>
    <xf numFmtId="0" fontId="3" fillId="3" borderId="54" xfId="0" applyFont="1" applyFill="1" applyBorder="1" applyAlignment="1" applyProtection="1">
      <alignment horizontal="left" vertical="center" indent="1"/>
    </xf>
    <xf numFmtId="0" fontId="3" fillId="3" borderId="0" xfId="0" applyFont="1" applyFill="1" applyBorder="1" applyAlignment="1" applyProtection="1">
      <alignment horizontal="left" vertical="center" indent="1"/>
    </xf>
    <xf numFmtId="0" fontId="3" fillId="3" borderId="6" xfId="0" applyFont="1" applyFill="1" applyBorder="1" applyAlignment="1" applyProtection="1">
      <alignment horizontal="left" vertical="center" indent="1"/>
    </xf>
    <xf numFmtId="176" fontId="0" fillId="4" borderId="5" xfId="0" applyNumberFormat="1" applyFill="1" applyBorder="1" applyAlignment="1" applyProtection="1">
      <alignment horizontal="right" vertical="center" indent="4"/>
    </xf>
    <xf numFmtId="176" fontId="0" fillId="4" borderId="58" xfId="0" applyNumberFormat="1" applyFill="1" applyBorder="1" applyAlignment="1" applyProtection="1">
      <alignment horizontal="right" vertical="center" indent="4"/>
    </xf>
    <xf numFmtId="176" fontId="0" fillId="4" borderId="7" xfId="0" applyNumberFormat="1" applyFill="1" applyBorder="1" applyAlignment="1" applyProtection="1">
      <alignment horizontal="right" vertical="center" indent="4"/>
    </xf>
    <xf numFmtId="176" fontId="0" fillId="4" borderId="99" xfId="0" applyNumberFormat="1" applyFill="1" applyBorder="1" applyAlignment="1" applyProtection="1">
      <alignment horizontal="right" vertical="center" indent="4"/>
    </xf>
    <xf numFmtId="0" fontId="3" fillId="3" borderId="97" xfId="0" applyFont="1" applyFill="1" applyBorder="1" applyAlignment="1">
      <alignment horizontal="center"/>
    </xf>
    <xf numFmtId="0" fontId="3" fillId="3" borderId="112" xfId="0" applyFont="1" applyFill="1" applyBorder="1" applyAlignment="1">
      <alignment horizontal="center"/>
    </xf>
    <xf numFmtId="0" fontId="3" fillId="3" borderId="112" xfId="0" applyFont="1" applyFill="1" applyBorder="1" applyAlignment="1">
      <alignment horizontal="center" wrapText="1"/>
    </xf>
    <xf numFmtId="0" fontId="3" fillId="3" borderId="77" xfId="0" applyFont="1" applyFill="1" applyBorder="1" applyAlignment="1">
      <alignment horizontal="center" wrapText="1"/>
    </xf>
    <xf numFmtId="0" fontId="0" fillId="4" borderId="78" xfId="0" applyFont="1" applyFill="1" applyBorder="1" applyAlignment="1">
      <alignment horizontal="center"/>
    </xf>
    <xf numFmtId="0" fontId="0" fillId="4" borderId="63" xfId="0" applyFont="1" applyFill="1" applyBorder="1" applyAlignment="1">
      <alignment horizontal="center"/>
    </xf>
    <xf numFmtId="0" fontId="0" fillId="4" borderId="79" xfId="0" applyFont="1" applyFill="1" applyBorder="1" applyAlignment="1">
      <alignment horizontal="center"/>
    </xf>
    <xf numFmtId="0" fontId="3" fillId="3" borderId="24" xfId="0" applyFont="1" applyFill="1" applyBorder="1" applyAlignment="1">
      <alignment horizontal="left"/>
    </xf>
    <xf numFmtId="0" fontId="3" fillId="3" borderId="26" xfId="0" applyFont="1" applyFill="1" applyBorder="1" applyAlignment="1">
      <alignment horizontal="left"/>
    </xf>
    <xf numFmtId="0" fontId="0" fillId="4" borderId="97" xfId="0" applyFont="1" applyFill="1" applyBorder="1" applyAlignment="1">
      <alignment horizontal="center"/>
    </xf>
    <xf numFmtId="0" fontId="0" fillId="4" borderId="112" xfId="0" applyFont="1" applyFill="1" applyBorder="1" applyAlignment="1">
      <alignment horizontal="center"/>
    </xf>
    <xf numFmtId="0" fontId="0" fillId="4" borderId="77" xfId="0" applyFont="1" applyFill="1" applyBorder="1" applyAlignment="1">
      <alignment horizontal="center"/>
    </xf>
    <xf numFmtId="0" fontId="0" fillId="4" borderId="7" xfId="0" applyFont="1" applyFill="1" applyBorder="1" applyAlignment="1">
      <alignment horizontal="center"/>
    </xf>
    <xf numFmtId="0" fontId="0" fillId="4" borderId="1" xfId="0" applyFont="1" applyFill="1" applyBorder="1" applyAlignment="1">
      <alignment horizontal="center"/>
    </xf>
    <xf numFmtId="0" fontId="0" fillId="4" borderId="99" xfId="0" applyFont="1" applyFill="1" applyBorder="1" applyAlignment="1">
      <alignment horizontal="center"/>
    </xf>
    <xf numFmtId="0" fontId="0" fillId="4" borderId="5" xfId="0" applyFill="1" applyBorder="1" applyAlignment="1">
      <alignment horizontal="center"/>
    </xf>
    <xf numFmtId="0" fontId="0" fillId="4" borderId="0" xfId="0" applyFill="1" applyBorder="1" applyAlignment="1">
      <alignment horizontal="center"/>
    </xf>
    <xf numFmtId="0" fontId="0" fillId="4" borderId="58" xfId="0" applyFill="1" applyBorder="1" applyAlignment="1">
      <alignment horizontal="center"/>
    </xf>
    <xf numFmtId="0" fontId="0" fillId="4" borderId="5" xfId="0" applyFill="1" applyBorder="1" applyAlignment="1">
      <alignment horizontal="center" vertical="top"/>
    </xf>
    <xf numFmtId="0" fontId="0" fillId="4" borderId="0" xfId="0" applyFill="1" applyBorder="1" applyAlignment="1">
      <alignment horizontal="center" vertical="top"/>
    </xf>
    <xf numFmtId="0" fontId="0" fillId="4" borderId="58" xfId="0" applyFill="1" applyBorder="1" applyAlignment="1">
      <alignment horizontal="center" vertical="top"/>
    </xf>
    <xf numFmtId="0" fontId="3" fillId="3" borderId="32" xfId="0" applyFont="1" applyFill="1" applyBorder="1" applyAlignment="1">
      <alignment horizontal="center" wrapText="1"/>
    </xf>
    <xf numFmtId="0" fontId="3" fillId="3" borderId="8" xfId="0" applyFont="1" applyFill="1" applyBorder="1" applyAlignment="1">
      <alignment horizontal="center" wrapText="1"/>
    </xf>
  </cellXfs>
  <cellStyles count="4">
    <cellStyle name="Comma" xfId="1" builtinId="3"/>
    <cellStyle name="Hyperlink" xfId="3" builtinId="8"/>
    <cellStyle name="Normal" xfId="0" builtinId="0"/>
    <cellStyle name="Percent" xfId="2" builtinId="5"/>
  </cellStyles>
  <dxfs count="10">
    <dxf>
      <fill>
        <patternFill>
          <bgColor theme="5" tint="0.59996337778862885"/>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2C8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xdr:col>
      <xdr:colOff>42333</xdr:colOff>
      <xdr:row>0</xdr:row>
      <xdr:rowOff>0</xdr:rowOff>
    </xdr:from>
    <xdr:to>
      <xdr:col>3</xdr:col>
      <xdr:colOff>568326</xdr:colOff>
      <xdr:row>6</xdr:row>
      <xdr:rowOff>140370</xdr:rowOff>
    </xdr:to>
    <xdr:pic>
      <xdr:nvPicPr>
        <xdr:cNvPr id="3" name="Picture 2">
          <a:extLst>
            <a:ext uri="{FF2B5EF4-FFF2-40B4-BE49-F238E27FC236}">
              <a16:creationId xmlns:a16="http://schemas.microsoft.com/office/drawing/2014/main" xmlns="" id="{2197C147-8406-4FAA-968D-68E12016AA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9250" y="0"/>
          <a:ext cx="3563409" cy="11775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152400</xdr:colOff>
      <xdr:row>1</xdr:row>
      <xdr:rowOff>33049</xdr:rowOff>
    </xdr:from>
    <xdr:to>
      <xdr:col>6</xdr:col>
      <xdr:colOff>304800</xdr:colOff>
      <xdr:row>4</xdr:row>
      <xdr:rowOff>139232</xdr:rowOff>
    </xdr:to>
    <xdr:pic>
      <xdr:nvPicPr>
        <xdr:cNvPr id="2" name="Picture 1">
          <a:extLst>
            <a:ext uri="{FF2B5EF4-FFF2-40B4-BE49-F238E27FC236}">
              <a16:creationId xmlns:a16="http://schemas.microsoft.com/office/drawing/2014/main" xmlns="" id="{3E74DA70-CC32-45DC-9DAC-7D00D86042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14750" y="204499"/>
          <a:ext cx="2981325" cy="6491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armstrongwatson.co.uk/" TargetMode="External"/><Relationship Id="rId1" Type="http://schemas.openxmlformats.org/officeDocument/2006/relationships/hyperlink" Target="mailto:help@armstrongwatson.co.uk"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armstrongwatson.co.uk/" TargetMode="External"/><Relationship Id="rId1" Type="http://schemas.openxmlformats.org/officeDocument/2006/relationships/hyperlink" Target="mailto:help@armstrongwatson.co.uk"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74"/>
  <sheetViews>
    <sheetView showGridLines="0" tabSelected="1" workbookViewId="0">
      <selection activeCell="B1" sqref="B1"/>
    </sheetView>
  </sheetViews>
  <sheetFormatPr defaultRowHeight="12.75" x14ac:dyDescent="0.2"/>
  <cols>
    <col min="1" max="1" width="9.140625" style="78"/>
    <col min="2" max="2" width="18.28515625" style="87" customWidth="1"/>
    <col min="3" max="3" width="87.85546875" style="78" customWidth="1"/>
    <col min="4" max="16384" width="9.140625" style="78"/>
  </cols>
  <sheetData>
    <row r="1" spans="2:3" ht="13.5" thickBot="1" x14ac:dyDescent="0.25"/>
    <row r="2" spans="2:3" ht="18" x14ac:dyDescent="0.2">
      <c r="B2" s="299" t="s">
        <v>58</v>
      </c>
      <c r="C2" s="300"/>
    </row>
    <row r="3" spans="2:3" x14ac:dyDescent="0.2">
      <c r="B3" s="86"/>
      <c r="C3" s="79"/>
    </row>
    <row r="4" spans="2:3" x14ac:dyDescent="0.2">
      <c r="B4" s="86" t="s">
        <v>140</v>
      </c>
      <c r="C4" s="79"/>
    </row>
    <row r="5" spans="2:3" x14ac:dyDescent="0.2">
      <c r="B5" s="86"/>
      <c r="C5" s="79"/>
    </row>
    <row r="6" spans="2:3" ht="38.25" customHeight="1" x14ac:dyDescent="0.2">
      <c r="B6" s="301" t="s">
        <v>138</v>
      </c>
      <c r="C6" s="302"/>
    </row>
    <row r="7" spans="2:3" x14ac:dyDescent="0.2">
      <c r="B7" s="170"/>
      <c r="C7" s="171"/>
    </row>
    <row r="8" spans="2:3" ht="25.5" customHeight="1" x14ac:dyDescent="0.2">
      <c r="B8" s="301" t="s">
        <v>217</v>
      </c>
      <c r="C8" s="302"/>
    </row>
    <row r="9" spans="2:3" x14ac:dyDescent="0.2">
      <c r="B9" s="86"/>
      <c r="C9" s="79"/>
    </row>
    <row r="10" spans="2:3" x14ac:dyDescent="0.2">
      <c r="B10" s="86" t="s">
        <v>59</v>
      </c>
      <c r="C10" s="79"/>
    </row>
    <row r="11" spans="2:3" x14ac:dyDescent="0.2">
      <c r="B11" s="86"/>
      <c r="C11" s="79"/>
    </row>
    <row r="12" spans="2:3" ht="15" x14ac:dyDescent="0.2">
      <c r="B12" s="303" t="s">
        <v>106</v>
      </c>
      <c r="C12" s="304"/>
    </row>
    <row r="13" spans="2:3" x14ac:dyDescent="0.2">
      <c r="B13" s="86"/>
      <c r="C13" s="79"/>
    </row>
    <row r="14" spans="2:3" ht="38.25" customHeight="1" x14ac:dyDescent="0.2">
      <c r="B14" s="301" t="s">
        <v>195</v>
      </c>
      <c r="C14" s="302"/>
    </row>
    <row r="15" spans="2:3" ht="38.25" customHeight="1" x14ac:dyDescent="0.2">
      <c r="B15" s="301" t="s">
        <v>172</v>
      </c>
      <c r="C15" s="302"/>
    </row>
    <row r="16" spans="2:3" x14ac:dyDescent="0.2">
      <c r="B16" s="86"/>
      <c r="C16" s="79"/>
    </row>
    <row r="17" spans="2:3" ht="25.5" customHeight="1" x14ac:dyDescent="0.2">
      <c r="B17" s="301" t="s">
        <v>108</v>
      </c>
      <c r="C17" s="302"/>
    </row>
    <row r="18" spans="2:3" x14ac:dyDescent="0.2">
      <c r="B18" s="86"/>
      <c r="C18" s="79"/>
    </row>
    <row r="19" spans="2:3" ht="25.5" customHeight="1" x14ac:dyDescent="0.2">
      <c r="B19" s="301" t="s">
        <v>114</v>
      </c>
      <c r="C19" s="302"/>
    </row>
    <row r="20" spans="2:3" x14ac:dyDescent="0.2">
      <c r="B20" s="86"/>
      <c r="C20" s="79"/>
    </row>
    <row r="21" spans="2:3" ht="15" x14ac:dyDescent="0.2">
      <c r="B21" s="303" t="s">
        <v>60</v>
      </c>
      <c r="C21" s="304"/>
    </row>
    <row r="22" spans="2:3" x14ac:dyDescent="0.2">
      <c r="B22" s="86"/>
      <c r="C22" s="79"/>
    </row>
    <row r="23" spans="2:3" ht="38.25" customHeight="1" x14ac:dyDescent="0.2">
      <c r="B23" s="301" t="s">
        <v>168</v>
      </c>
      <c r="C23" s="302"/>
    </row>
    <row r="24" spans="2:3" x14ac:dyDescent="0.2">
      <c r="B24" s="86" t="s">
        <v>129</v>
      </c>
      <c r="C24" s="79"/>
    </row>
    <row r="25" spans="2:3" x14ac:dyDescent="0.2">
      <c r="B25" s="86"/>
      <c r="C25" s="79"/>
    </row>
    <row r="26" spans="2:3" ht="25.5" customHeight="1" x14ac:dyDescent="0.2">
      <c r="B26" s="305" t="s">
        <v>127</v>
      </c>
      <c r="C26" s="306"/>
    </row>
    <row r="27" spans="2:3" x14ac:dyDescent="0.2">
      <c r="B27" s="170"/>
      <c r="C27" s="171"/>
    </row>
    <row r="28" spans="2:3" x14ac:dyDescent="0.2">
      <c r="B28" s="305" t="s">
        <v>112</v>
      </c>
      <c r="C28" s="306"/>
    </row>
    <row r="29" spans="2:3" x14ac:dyDescent="0.2">
      <c r="B29" s="86"/>
      <c r="C29" s="79"/>
    </row>
    <row r="30" spans="2:3" ht="25.5" x14ac:dyDescent="0.2">
      <c r="B30" s="259" t="s">
        <v>90</v>
      </c>
      <c r="C30" s="171" t="s">
        <v>130</v>
      </c>
    </row>
    <row r="31" spans="2:3" x14ac:dyDescent="0.2">
      <c r="B31" s="270" t="s">
        <v>90</v>
      </c>
      <c r="C31" s="262" t="s">
        <v>209</v>
      </c>
    </row>
    <row r="32" spans="2:3" x14ac:dyDescent="0.2">
      <c r="B32" s="260" t="s">
        <v>91</v>
      </c>
      <c r="C32" s="82" t="s">
        <v>89</v>
      </c>
    </row>
    <row r="33" spans="2:3" x14ac:dyDescent="0.2">
      <c r="B33" s="261" t="s">
        <v>92</v>
      </c>
      <c r="C33" s="82" t="s">
        <v>88</v>
      </c>
    </row>
    <row r="34" spans="2:3" x14ac:dyDescent="0.2">
      <c r="B34" s="258"/>
      <c r="C34" s="240"/>
    </row>
    <row r="35" spans="2:3" x14ac:dyDescent="0.2">
      <c r="B35" s="198" t="s">
        <v>128</v>
      </c>
      <c r="C35" s="79"/>
    </row>
    <row r="36" spans="2:3" x14ac:dyDescent="0.2">
      <c r="B36" s="198" t="s">
        <v>61</v>
      </c>
      <c r="C36" s="79"/>
    </row>
    <row r="37" spans="2:3" x14ac:dyDescent="0.2">
      <c r="B37" s="86"/>
      <c r="C37" s="79"/>
    </row>
    <row r="38" spans="2:3" ht="25.5" customHeight="1" x14ac:dyDescent="0.2">
      <c r="B38" s="301" t="s">
        <v>113</v>
      </c>
      <c r="C38" s="302"/>
    </row>
    <row r="39" spans="2:3" x14ac:dyDescent="0.2">
      <c r="B39" s="86"/>
      <c r="C39" s="79"/>
    </row>
    <row r="40" spans="2:3" ht="15" x14ac:dyDescent="0.2">
      <c r="B40" s="303" t="s">
        <v>184</v>
      </c>
      <c r="C40" s="304"/>
    </row>
    <row r="41" spans="2:3" x14ac:dyDescent="0.2">
      <c r="B41" s="252"/>
      <c r="C41" s="79"/>
    </row>
    <row r="42" spans="2:3" ht="25.5" x14ac:dyDescent="0.2">
      <c r="B42" s="253" t="s">
        <v>185</v>
      </c>
      <c r="C42" s="226" t="s">
        <v>186</v>
      </c>
    </row>
    <row r="43" spans="2:3" x14ac:dyDescent="0.2">
      <c r="B43" s="254"/>
      <c r="C43" s="247"/>
    </row>
    <row r="44" spans="2:3" x14ac:dyDescent="0.2">
      <c r="B44" s="253"/>
      <c r="C44" s="226"/>
    </row>
    <row r="45" spans="2:3" ht="25.5" x14ac:dyDescent="0.2">
      <c r="B45" s="253" t="s">
        <v>187</v>
      </c>
      <c r="C45" s="226" t="s">
        <v>188</v>
      </c>
    </row>
    <row r="46" spans="2:3" x14ac:dyDescent="0.2">
      <c r="B46" s="253"/>
      <c r="C46" s="250" t="s">
        <v>158</v>
      </c>
    </row>
    <row r="47" spans="2:3" x14ac:dyDescent="0.2">
      <c r="B47" s="253"/>
      <c r="C47" s="250" t="s">
        <v>160</v>
      </c>
    </row>
    <row r="48" spans="2:3" x14ac:dyDescent="0.2">
      <c r="B48" s="253"/>
      <c r="C48" s="250" t="s">
        <v>75</v>
      </c>
    </row>
    <row r="49" spans="2:3" x14ac:dyDescent="0.2">
      <c r="B49" s="253"/>
      <c r="C49" s="250" t="s">
        <v>76</v>
      </c>
    </row>
    <row r="50" spans="2:3" x14ac:dyDescent="0.2">
      <c r="B50" s="253"/>
      <c r="C50" s="250" t="s">
        <v>118</v>
      </c>
    </row>
    <row r="51" spans="2:3" x14ac:dyDescent="0.2">
      <c r="B51" s="253"/>
      <c r="C51" s="250" t="s">
        <v>190</v>
      </c>
    </row>
    <row r="52" spans="2:3" x14ac:dyDescent="0.2">
      <c r="B52" s="254"/>
      <c r="C52" s="247"/>
    </row>
    <row r="53" spans="2:3" x14ac:dyDescent="0.2">
      <c r="B53" s="253"/>
      <c r="C53" s="226"/>
    </row>
    <row r="54" spans="2:3" ht="25.5" customHeight="1" x14ac:dyDescent="0.2">
      <c r="B54" s="253" t="s">
        <v>189</v>
      </c>
      <c r="C54" s="226" t="s">
        <v>191</v>
      </c>
    </row>
    <row r="55" spans="2:3" ht="37.700000000000003" customHeight="1" x14ac:dyDescent="0.2">
      <c r="B55" s="253"/>
      <c r="C55" s="250" t="s">
        <v>192</v>
      </c>
    </row>
    <row r="56" spans="2:3" ht="37.700000000000003" customHeight="1" x14ac:dyDescent="0.2">
      <c r="B56" s="253"/>
      <c r="C56" s="250" t="s">
        <v>194</v>
      </c>
    </row>
    <row r="57" spans="2:3" ht="25.5" x14ac:dyDescent="0.2">
      <c r="B57" s="254"/>
      <c r="C57" s="251" t="s">
        <v>196</v>
      </c>
    </row>
    <row r="58" spans="2:3" x14ac:dyDescent="0.2">
      <c r="B58" s="253"/>
      <c r="C58" s="226"/>
    </row>
    <row r="59" spans="2:3" x14ac:dyDescent="0.2">
      <c r="B59" s="253" t="s">
        <v>197</v>
      </c>
      <c r="C59" s="226" t="s">
        <v>198</v>
      </c>
    </row>
    <row r="60" spans="2:3" x14ac:dyDescent="0.2">
      <c r="B60" s="254"/>
      <c r="C60" s="247"/>
    </row>
    <row r="61" spans="2:3" x14ac:dyDescent="0.2">
      <c r="B61" s="253"/>
      <c r="C61" s="226"/>
    </row>
    <row r="62" spans="2:3" ht="25.5" x14ac:dyDescent="0.2">
      <c r="B62" s="253" t="s">
        <v>199</v>
      </c>
      <c r="C62" s="226" t="s">
        <v>200</v>
      </c>
    </row>
    <row r="63" spans="2:3" x14ac:dyDescent="0.2">
      <c r="B63" s="253"/>
      <c r="C63" s="262"/>
    </row>
    <row r="64" spans="2:3" ht="25.5" x14ac:dyDescent="0.2">
      <c r="B64" s="253"/>
      <c r="C64" s="226" t="s">
        <v>201</v>
      </c>
    </row>
    <row r="65" spans="2:3" x14ac:dyDescent="0.2">
      <c r="B65" s="253"/>
      <c r="C65" s="262"/>
    </row>
    <row r="66" spans="2:3" x14ac:dyDescent="0.2">
      <c r="B66" s="253"/>
      <c r="C66" s="226" t="s">
        <v>202</v>
      </c>
    </row>
    <row r="67" spans="2:3" x14ac:dyDescent="0.2">
      <c r="B67" s="254"/>
      <c r="C67" s="247"/>
    </row>
    <row r="68" spans="2:3" x14ac:dyDescent="0.2">
      <c r="B68" s="253"/>
      <c r="C68" s="226"/>
    </row>
    <row r="69" spans="2:3" x14ac:dyDescent="0.2">
      <c r="B69" s="253" t="s">
        <v>203</v>
      </c>
      <c r="C69" s="226" t="s">
        <v>204</v>
      </c>
    </row>
    <row r="70" spans="2:3" x14ac:dyDescent="0.2">
      <c r="B70" s="255"/>
      <c r="C70" s="79"/>
    </row>
    <row r="71" spans="2:3" ht="15" x14ac:dyDescent="0.2">
      <c r="B71" s="303" t="s">
        <v>62</v>
      </c>
      <c r="C71" s="304"/>
    </row>
    <row r="72" spans="2:3" x14ac:dyDescent="0.2">
      <c r="B72" s="86"/>
      <c r="C72" s="79"/>
    </row>
    <row r="73" spans="2:3" ht="25.5" customHeight="1" x14ac:dyDescent="0.2">
      <c r="B73" s="301" t="s">
        <v>131</v>
      </c>
      <c r="C73" s="302"/>
    </row>
    <row r="74" spans="2:3" ht="13.5" thickBot="1" x14ac:dyDescent="0.25">
      <c r="B74" s="256"/>
      <c r="C74" s="257"/>
    </row>
  </sheetData>
  <sheetProtection algorithmName="SHA-512" hashValue="NiXhDs4cp3sEI5sQvkeF5uK5PgUGUDZ5LVHszENOMyYkYrQ5YKACbNEKVbqfPP3qASER6gXG9b4umRXm79BhZQ==" saltValue="7OhUT46JaF37G1UI9IGThw==" spinCount="100000" sheet="1" objects="1" scenarios="1"/>
  <mergeCells count="16">
    <mergeCell ref="B71:C71"/>
    <mergeCell ref="B73:C73"/>
    <mergeCell ref="B8:C8"/>
    <mergeCell ref="B19:C19"/>
    <mergeCell ref="B21:C21"/>
    <mergeCell ref="B23:C23"/>
    <mergeCell ref="B26:C26"/>
    <mergeCell ref="B28:C28"/>
    <mergeCell ref="B38:C38"/>
    <mergeCell ref="B17:C17"/>
    <mergeCell ref="B40:C40"/>
    <mergeCell ref="B2:C2"/>
    <mergeCell ref="B6:C6"/>
    <mergeCell ref="B12:C12"/>
    <mergeCell ref="B14:C14"/>
    <mergeCell ref="B15:C1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31"/>
  <sheetViews>
    <sheetView showGridLines="0" workbookViewId="0">
      <selection activeCell="F16" sqref="F16"/>
    </sheetView>
  </sheetViews>
  <sheetFormatPr defaultRowHeight="12.75" x14ac:dyDescent="0.2"/>
  <cols>
    <col min="1" max="1" width="9.140625" style="78"/>
    <col min="2" max="2" width="18.28515625" style="87" customWidth="1"/>
    <col min="3" max="3" width="87.85546875" style="78" customWidth="1"/>
    <col min="4" max="16384" width="9.140625" style="78"/>
  </cols>
  <sheetData>
    <row r="1" spans="2:3" ht="13.5" thickBot="1" x14ac:dyDescent="0.25"/>
    <row r="2" spans="2:3" ht="15" x14ac:dyDescent="0.2">
      <c r="B2" s="310" t="s">
        <v>62</v>
      </c>
      <c r="C2" s="311"/>
    </row>
    <row r="3" spans="2:3" x14ac:dyDescent="0.2">
      <c r="B3" s="86"/>
      <c r="C3" s="79"/>
    </row>
    <row r="4" spans="2:3" x14ac:dyDescent="0.2">
      <c r="B4" s="86" t="s">
        <v>139</v>
      </c>
      <c r="C4" s="79"/>
    </row>
    <row r="5" spans="2:3" x14ac:dyDescent="0.2">
      <c r="B5" s="86"/>
      <c r="C5" s="79"/>
    </row>
    <row r="6" spans="2:3" x14ac:dyDescent="0.2">
      <c r="B6" s="88" t="s">
        <v>158</v>
      </c>
      <c r="C6" s="89"/>
    </row>
    <row r="7" spans="2:3" x14ac:dyDescent="0.2">
      <c r="B7" s="86"/>
      <c r="C7" s="79"/>
    </row>
    <row r="8" spans="2:3" x14ac:dyDescent="0.2">
      <c r="B8" s="86" t="s">
        <v>159</v>
      </c>
      <c r="C8" s="79"/>
    </row>
    <row r="9" spans="2:3" x14ac:dyDescent="0.2">
      <c r="B9" s="86"/>
      <c r="C9" s="79"/>
    </row>
    <row r="10" spans="2:3" x14ac:dyDescent="0.2">
      <c r="B10" s="86" t="s">
        <v>216</v>
      </c>
      <c r="C10" s="79"/>
    </row>
    <row r="11" spans="2:3" x14ac:dyDescent="0.2">
      <c r="B11" s="86"/>
      <c r="C11" s="79"/>
    </row>
    <row r="12" spans="2:3" x14ac:dyDescent="0.2">
      <c r="B12" s="86" t="s">
        <v>166</v>
      </c>
      <c r="C12" s="79"/>
    </row>
    <row r="13" spans="2:3" x14ac:dyDescent="0.2">
      <c r="B13" s="86"/>
      <c r="C13" s="79"/>
    </row>
    <row r="14" spans="2:3" x14ac:dyDescent="0.2">
      <c r="B14" s="88" t="s">
        <v>160</v>
      </c>
      <c r="C14" s="89"/>
    </row>
    <row r="15" spans="2:3" x14ac:dyDescent="0.2">
      <c r="B15" s="139"/>
      <c r="C15" s="205"/>
    </row>
    <row r="16" spans="2:3" ht="25.5" customHeight="1" x14ac:dyDescent="0.2">
      <c r="B16" s="308" t="s">
        <v>161</v>
      </c>
      <c r="C16" s="302" t="s">
        <v>164</v>
      </c>
    </row>
    <row r="17" spans="2:3" ht="38.25" customHeight="1" x14ac:dyDescent="0.2">
      <c r="B17" s="312"/>
      <c r="C17" s="313"/>
    </row>
    <row r="18" spans="2:3" x14ac:dyDescent="0.2">
      <c r="B18" s="248"/>
      <c r="C18" s="249"/>
    </row>
    <row r="19" spans="2:3" x14ac:dyDescent="0.2">
      <c r="B19" s="140"/>
      <c r="C19" s="82"/>
    </row>
    <row r="20" spans="2:3" ht="38.25" x14ac:dyDescent="0.2">
      <c r="B20" s="140" t="s">
        <v>163</v>
      </c>
      <c r="C20" s="212" t="s">
        <v>183</v>
      </c>
    </row>
    <row r="21" spans="2:3" x14ac:dyDescent="0.2">
      <c r="B21" s="263"/>
      <c r="C21" s="262"/>
    </row>
    <row r="22" spans="2:3" x14ac:dyDescent="0.2">
      <c r="B22" s="263"/>
      <c r="C22" s="262" t="s">
        <v>211</v>
      </c>
    </row>
    <row r="23" spans="2:3" x14ac:dyDescent="0.2">
      <c r="B23" s="140"/>
      <c r="C23" s="212"/>
    </row>
    <row r="24" spans="2:3" ht="25.5" x14ac:dyDescent="0.2">
      <c r="B24" s="140"/>
      <c r="C24" s="212" t="s">
        <v>167</v>
      </c>
    </row>
    <row r="25" spans="2:3" x14ac:dyDescent="0.2">
      <c r="B25" s="263"/>
      <c r="C25" s="262"/>
    </row>
    <row r="26" spans="2:3" ht="25.5" x14ac:dyDescent="0.2">
      <c r="B26" s="263"/>
      <c r="C26" s="262" t="s">
        <v>210</v>
      </c>
    </row>
    <row r="27" spans="2:3" x14ac:dyDescent="0.2">
      <c r="B27" s="141"/>
      <c r="C27" s="79"/>
    </row>
    <row r="28" spans="2:3" x14ac:dyDescent="0.2">
      <c r="B28" s="88" t="s">
        <v>75</v>
      </c>
      <c r="C28" s="89"/>
    </row>
    <row r="29" spans="2:3" x14ac:dyDescent="0.2">
      <c r="B29" s="139"/>
      <c r="C29" s="240"/>
    </row>
    <row r="30" spans="2:3" x14ac:dyDescent="0.2">
      <c r="B30" s="244" t="s">
        <v>28</v>
      </c>
      <c r="C30" s="240"/>
    </row>
    <row r="31" spans="2:3" x14ac:dyDescent="0.2">
      <c r="B31" s="244" t="s">
        <v>2</v>
      </c>
      <c r="C31" s="240" t="s">
        <v>134</v>
      </c>
    </row>
    <row r="32" spans="2:3" x14ac:dyDescent="0.2">
      <c r="B32" s="243" t="s">
        <v>29</v>
      </c>
      <c r="C32" s="240" t="s">
        <v>135</v>
      </c>
    </row>
    <row r="33" spans="2:3" x14ac:dyDescent="0.2">
      <c r="B33" s="243" t="s">
        <v>7</v>
      </c>
      <c r="C33" s="240"/>
    </row>
    <row r="34" spans="2:3" x14ac:dyDescent="0.2">
      <c r="B34" s="141"/>
      <c r="C34" s="82"/>
    </row>
    <row r="35" spans="2:3" x14ac:dyDescent="0.2">
      <c r="B35" s="88" t="s">
        <v>76</v>
      </c>
      <c r="C35" s="90"/>
    </row>
    <row r="36" spans="2:3" x14ac:dyDescent="0.2">
      <c r="B36" s="141"/>
      <c r="C36" s="82"/>
    </row>
    <row r="37" spans="2:3" ht="114.75" x14ac:dyDescent="0.2">
      <c r="B37" s="141" t="s">
        <v>0</v>
      </c>
      <c r="C37" s="83" t="s">
        <v>109</v>
      </c>
    </row>
    <row r="38" spans="2:3" x14ac:dyDescent="0.2">
      <c r="B38" s="141"/>
      <c r="C38" s="83"/>
    </row>
    <row r="39" spans="2:3" s="200" customFormat="1" ht="25.5" x14ac:dyDescent="0.2">
      <c r="B39" s="246" t="s">
        <v>173</v>
      </c>
      <c r="C39" s="199" t="s">
        <v>110</v>
      </c>
    </row>
    <row r="40" spans="2:3" x14ac:dyDescent="0.2">
      <c r="B40" s="142"/>
      <c r="C40" s="84"/>
    </row>
    <row r="41" spans="2:3" x14ac:dyDescent="0.2">
      <c r="B41" s="141"/>
      <c r="C41" s="82"/>
    </row>
    <row r="42" spans="2:3" x14ac:dyDescent="0.2">
      <c r="B42" s="141" t="s">
        <v>56</v>
      </c>
      <c r="C42" s="82" t="s">
        <v>63</v>
      </c>
    </row>
    <row r="43" spans="2:3" x14ac:dyDescent="0.2">
      <c r="B43" s="141"/>
      <c r="C43" s="82"/>
    </row>
    <row r="44" spans="2:3" x14ac:dyDescent="0.2">
      <c r="B44" s="141"/>
      <c r="C44" s="82" t="s">
        <v>111</v>
      </c>
    </row>
    <row r="45" spans="2:3" x14ac:dyDescent="0.2">
      <c r="B45" s="141"/>
      <c r="C45" s="82"/>
    </row>
    <row r="46" spans="2:3" x14ac:dyDescent="0.2">
      <c r="B46" s="141"/>
      <c r="C46" s="82" t="s">
        <v>64</v>
      </c>
    </row>
    <row r="47" spans="2:3" x14ac:dyDescent="0.2">
      <c r="B47" s="142"/>
      <c r="C47" s="84"/>
    </row>
    <row r="48" spans="2:3" x14ac:dyDescent="0.2">
      <c r="B48" s="141"/>
      <c r="C48" s="82"/>
    </row>
    <row r="49" spans="2:3" x14ac:dyDescent="0.2">
      <c r="B49" s="141" t="s">
        <v>65</v>
      </c>
      <c r="C49" s="82" t="s">
        <v>102</v>
      </c>
    </row>
    <row r="50" spans="2:3" x14ac:dyDescent="0.2">
      <c r="B50" s="141"/>
      <c r="C50" s="82"/>
    </row>
    <row r="51" spans="2:3" x14ac:dyDescent="0.2">
      <c r="B51" s="141"/>
      <c r="C51" s="82" t="s">
        <v>101</v>
      </c>
    </row>
    <row r="52" spans="2:3" x14ac:dyDescent="0.2">
      <c r="B52" s="142"/>
      <c r="C52" s="84"/>
    </row>
    <row r="53" spans="2:3" x14ac:dyDescent="0.2">
      <c r="B53" s="141"/>
      <c r="C53" s="82"/>
    </row>
    <row r="54" spans="2:3" x14ac:dyDescent="0.2">
      <c r="B54" s="141" t="s">
        <v>99</v>
      </c>
      <c r="C54" s="82" t="s">
        <v>100</v>
      </c>
    </row>
    <row r="55" spans="2:3" x14ac:dyDescent="0.2">
      <c r="B55" s="141"/>
      <c r="C55" s="137"/>
    </row>
    <row r="56" spans="2:3" ht="25.5" x14ac:dyDescent="0.2">
      <c r="B56" s="141"/>
      <c r="C56" s="83" t="s">
        <v>150</v>
      </c>
    </row>
    <row r="57" spans="2:3" x14ac:dyDescent="0.2">
      <c r="B57" s="142"/>
      <c r="C57" s="84"/>
    </row>
    <row r="58" spans="2:3" x14ac:dyDescent="0.2">
      <c r="B58" s="141"/>
      <c r="C58" s="82"/>
    </row>
    <row r="59" spans="2:3" x14ac:dyDescent="0.2">
      <c r="B59" s="141" t="s">
        <v>142</v>
      </c>
      <c r="C59" s="82" t="s">
        <v>146</v>
      </c>
    </row>
    <row r="60" spans="2:3" x14ac:dyDescent="0.2">
      <c r="B60" s="142"/>
      <c r="C60" s="84"/>
    </row>
    <row r="61" spans="2:3" x14ac:dyDescent="0.2">
      <c r="B61" s="141"/>
      <c r="C61" s="82"/>
    </row>
    <row r="62" spans="2:3" x14ac:dyDescent="0.2">
      <c r="B62" s="141" t="s">
        <v>147</v>
      </c>
      <c r="C62" s="82" t="s">
        <v>175</v>
      </c>
    </row>
    <row r="63" spans="2:3" x14ac:dyDescent="0.2">
      <c r="B63" s="141" t="s">
        <v>174</v>
      </c>
      <c r="C63" s="82"/>
    </row>
    <row r="64" spans="2:3" x14ac:dyDescent="0.2">
      <c r="B64" s="141"/>
      <c r="C64" s="82" t="s">
        <v>149</v>
      </c>
    </row>
    <row r="65" spans="2:3" x14ac:dyDescent="0.2">
      <c r="B65" s="141"/>
      <c r="C65" s="82" t="s">
        <v>148</v>
      </c>
    </row>
    <row r="66" spans="2:3" x14ac:dyDescent="0.2">
      <c r="B66" s="142"/>
      <c r="C66" s="84"/>
    </row>
    <row r="67" spans="2:3" x14ac:dyDescent="0.2">
      <c r="B67" s="88" t="s">
        <v>118</v>
      </c>
      <c r="C67" s="90"/>
    </row>
    <row r="68" spans="2:3" x14ac:dyDescent="0.2">
      <c r="B68" s="141"/>
      <c r="C68" s="82"/>
    </row>
    <row r="69" spans="2:3" ht="25.5" x14ac:dyDescent="0.2">
      <c r="B69" s="141" t="s">
        <v>176</v>
      </c>
      <c r="C69" s="226" t="s">
        <v>177</v>
      </c>
    </row>
    <row r="70" spans="2:3" x14ac:dyDescent="0.2">
      <c r="B70" s="141"/>
      <c r="C70" s="82"/>
    </row>
    <row r="71" spans="2:3" x14ac:dyDescent="0.2">
      <c r="B71" s="141"/>
      <c r="C71" s="82" t="s">
        <v>178</v>
      </c>
    </row>
    <row r="72" spans="2:3" x14ac:dyDescent="0.2">
      <c r="B72" s="142"/>
      <c r="C72" s="84"/>
    </row>
    <row r="73" spans="2:3" x14ac:dyDescent="0.2">
      <c r="B73" s="141"/>
      <c r="C73" s="82"/>
    </row>
    <row r="74" spans="2:3" ht="25.5" x14ac:dyDescent="0.2">
      <c r="B74" s="141" t="s">
        <v>137</v>
      </c>
      <c r="C74" s="82" t="s">
        <v>66</v>
      </c>
    </row>
    <row r="75" spans="2:3" x14ac:dyDescent="0.2">
      <c r="B75" s="141"/>
      <c r="C75" s="82" t="s">
        <v>67</v>
      </c>
    </row>
    <row r="76" spans="2:3" x14ac:dyDescent="0.2">
      <c r="B76" s="141"/>
      <c r="C76" s="82" t="s">
        <v>68</v>
      </c>
    </row>
    <row r="77" spans="2:3" x14ac:dyDescent="0.2">
      <c r="B77" s="142"/>
      <c r="C77" s="84"/>
    </row>
    <row r="78" spans="2:3" x14ac:dyDescent="0.2">
      <c r="B78" s="141"/>
      <c r="C78" s="82"/>
    </row>
    <row r="79" spans="2:3" ht="25.5" x14ac:dyDescent="0.2">
      <c r="B79" s="141" t="s">
        <v>21</v>
      </c>
      <c r="C79" s="226" t="s">
        <v>179</v>
      </c>
    </row>
    <row r="80" spans="2:3" x14ac:dyDescent="0.2">
      <c r="B80" s="142"/>
      <c r="C80" s="84"/>
    </row>
    <row r="81" spans="2:3" x14ac:dyDescent="0.2">
      <c r="B81" s="91" t="s">
        <v>77</v>
      </c>
      <c r="C81" s="90"/>
    </row>
    <row r="82" spans="2:3" x14ac:dyDescent="0.2">
      <c r="B82" s="141"/>
      <c r="C82" s="82"/>
    </row>
    <row r="83" spans="2:3" ht="25.5" x14ac:dyDescent="0.2">
      <c r="B83" s="141"/>
      <c r="C83" s="83" t="s">
        <v>104</v>
      </c>
    </row>
    <row r="84" spans="2:3" x14ac:dyDescent="0.2">
      <c r="B84" s="141"/>
      <c r="C84" s="82"/>
    </row>
    <row r="85" spans="2:3" x14ac:dyDescent="0.2">
      <c r="B85" s="141"/>
      <c r="C85" s="82" t="s">
        <v>78</v>
      </c>
    </row>
    <row r="86" spans="2:3" x14ac:dyDescent="0.2">
      <c r="B86" s="141"/>
      <c r="C86" s="82"/>
    </row>
    <row r="87" spans="2:3" x14ac:dyDescent="0.2">
      <c r="B87" s="141"/>
      <c r="C87" s="82" t="s">
        <v>79</v>
      </c>
    </row>
    <row r="88" spans="2:3" x14ac:dyDescent="0.2">
      <c r="B88" s="141"/>
      <c r="C88" s="82" t="s">
        <v>71</v>
      </c>
    </row>
    <row r="89" spans="2:3" x14ac:dyDescent="0.2">
      <c r="B89" s="141"/>
      <c r="C89" s="82" t="s">
        <v>72</v>
      </c>
    </row>
    <row r="90" spans="2:3" x14ac:dyDescent="0.2">
      <c r="B90" s="141"/>
      <c r="C90" s="82" t="s">
        <v>73</v>
      </c>
    </row>
    <row r="91" spans="2:3" x14ac:dyDescent="0.2">
      <c r="B91" s="141"/>
      <c r="C91" s="82"/>
    </row>
    <row r="92" spans="2:3" x14ac:dyDescent="0.2">
      <c r="B92" s="141"/>
      <c r="C92" s="82" t="s">
        <v>74</v>
      </c>
    </row>
    <row r="93" spans="2:3" x14ac:dyDescent="0.2">
      <c r="B93" s="141"/>
      <c r="C93" s="82"/>
    </row>
    <row r="94" spans="2:3" x14ac:dyDescent="0.2">
      <c r="B94" s="143"/>
      <c r="C94" s="85"/>
    </row>
    <row r="95" spans="2:3" x14ac:dyDescent="0.2">
      <c r="B95" s="141" t="s">
        <v>37</v>
      </c>
      <c r="C95" s="82" t="s">
        <v>70</v>
      </c>
    </row>
    <row r="96" spans="2:3" x14ac:dyDescent="0.2">
      <c r="B96" s="141"/>
      <c r="C96" s="82"/>
    </row>
    <row r="97" spans="2:3" x14ac:dyDescent="0.2">
      <c r="B97" s="141"/>
      <c r="C97" s="82" t="s">
        <v>80</v>
      </c>
    </row>
    <row r="98" spans="2:3" x14ac:dyDescent="0.2">
      <c r="B98" s="141"/>
      <c r="C98" s="82"/>
    </row>
    <row r="99" spans="2:3" ht="25.5" customHeight="1" x14ac:dyDescent="0.2">
      <c r="B99" s="246" t="s">
        <v>173</v>
      </c>
      <c r="C99" s="83" t="s">
        <v>136</v>
      </c>
    </row>
    <row r="100" spans="2:3" x14ac:dyDescent="0.2">
      <c r="B100" s="142"/>
      <c r="C100" s="84"/>
    </row>
    <row r="101" spans="2:3" x14ac:dyDescent="0.2">
      <c r="B101" s="143"/>
      <c r="C101" s="85"/>
    </row>
    <row r="102" spans="2:3" ht="25.5" x14ac:dyDescent="0.2">
      <c r="B102" s="141" t="s">
        <v>43</v>
      </c>
      <c r="C102" s="82" t="s">
        <v>103</v>
      </c>
    </row>
    <row r="103" spans="2:3" x14ac:dyDescent="0.2">
      <c r="B103" s="141"/>
      <c r="C103" s="82" t="s">
        <v>82</v>
      </c>
    </row>
    <row r="104" spans="2:3" x14ac:dyDescent="0.2">
      <c r="B104" s="141"/>
      <c r="C104" s="82" t="s">
        <v>81</v>
      </c>
    </row>
    <row r="105" spans="2:3" x14ac:dyDescent="0.2">
      <c r="B105" s="141"/>
      <c r="C105" s="82" t="s">
        <v>132</v>
      </c>
    </row>
    <row r="106" spans="2:3" x14ac:dyDescent="0.2">
      <c r="B106" s="142"/>
      <c r="C106" s="84"/>
    </row>
    <row r="107" spans="2:3" x14ac:dyDescent="0.2">
      <c r="B107" s="141"/>
      <c r="C107" s="82"/>
    </row>
    <row r="108" spans="2:3" ht="25.5" x14ac:dyDescent="0.2">
      <c r="B108" s="141" t="s">
        <v>126</v>
      </c>
      <c r="C108" s="82" t="s">
        <v>103</v>
      </c>
    </row>
    <row r="109" spans="2:3" x14ac:dyDescent="0.2">
      <c r="B109" s="140"/>
      <c r="C109" s="82" t="s">
        <v>83</v>
      </c>
    </row>
    <row r="110" spans="2:3" x14ac:dyDescent="0.2">
      <c r="B110" s="140"/>
      <c r="C110" s="82"/>
    </row>
    <row r="111" spans="2:3" ht="38.25" x14ac:dyDescent="0.2">
      <c r="B111" s="140"/>
      <c r="C111" s="83" t="s">
        <v>180</v>
      </c>
    </row>
    <row r="112" spans="2:3" x14ac:dyDescent="0.2">
      <c r="B112" s="142"/>
      <c r="C112" s="84"/>
    </row>
    <row r="113" spans="2:3" x14ac:dyDescent="0.2">
      <c r="B113" s="88" t="s">
        <v>119</v>
      </c>
      <c r="C113" s="90"/>
    </row>
    <row r="114" spans="2:3" x14ac:dyDescent="0.2">
      <c r="B114" s="307" t="s">
        <v>182</v>
      </c>
      <c r="C114" s="205"/>
    </row>
    <row r="115" spans="2:3" x14ac:dyDescent="0.2">
      <c r="B115" s="308"/>
      <c r="C115" s="82" t="s">
        <v>69</v>
      </c>
    </row>
    <row r="116" spans="2:3" x14ac:dyDescent="0.2">
      <c r="B116" s="308"/>
      <c r="C116" s="82"/>
    </row>
    <row r="117" spans="2:3" ht="38.25" x14ac:dyDescent="0.2">
      <c r="B117" s="308"/>
      <c r="C117" s="171" t="s">
        <v>107</v>
      </c>
    </row>
    <row r="118" spans="2:3" x14ac:dyDescent="0.2">
      <c r="B118" s="308"/>
      <c r="C118" s="82"/>
    </row>
    <row r="119" spans="2:3" x14ac:dyDescent="0.2">
      <c r="B119" s="308"/>
      <c r="C119" s="82" t="s">
        <v>87</v>
      </c>
    </row>
    <row r="120" spans="2:3" x14ac:dyDescent="0.2">
      <c r="B120" s="309"/>
      <c r="C120" s="84"/>
    </row>
    <row r="121" spans="2:3" x14ac:dyDescent="0.2">
      <c r="B121" s="201"/>
      <c r="C121" s="240"/>
    </row>
    <row r="122" spans="2:3" ht="114.75" x14ac:dyDescent="0.2">
      <c r="B122" s="142" t="s">
        <v>120</v>
      </c>
      <c r="C122" s="247" t="s">
        <v>193</v>
      </c>
    </row>
    <row r="123" spans="2:3" x14ac:dyDescent="0.2">
      <c r="B123" s="227"/>
      <c r="C123" s="226"/>
    </row>
    <row r="124" spans="2:3" ht="51" x14ac:dyDescent="0.2">
      <c r="B124" s="227" t="s">
        <v>155</v>
      </c>
      <c r="C124" s="204" t="s">
        <v>181</v>
      </c>
    </row>
    <row r="125" spans="2:3" x14ac:dyDescent="0.2">
      <c r="B125" s="227"/>
      <c r="C125" s="204"/>
    </row>
    <row r="126" spans="2:3" s="200" customFormat="1" ht="38.25" x14ac:dyDescent="0.2">
      <c r="B126" s="269" t="s">
        <v>173</v>
      </c>
      <c r="C126" s="199" t="s">
        <v>206</v>
      </c>
    </row>
    <row r="127" spans="2:3" x14ac:dyDescent="0.2">
      <c r="B127" s="142"/>
      <c r="C127" s="204"/>
    </row>
    <row r="128" spans="2:3" x14ac:dyDescent="0.2">
      <c r="B128" s="202"/>
      <c r="C128" s="85"/>
    </row>
    <row r="129" spans="2:3" ht="25.5" x14ac:dyDescent="0.2">
      <c r="B129" s="201" t="s">
        <v>156</v>
      </c>
      <c r="C129" s="82" t="s">
        <v>133</v>
      </c>
    </row>
    <row r="130" spans="2:3" x14ac:dyDescent="0.2">
      <c r="B130" s="201" t="s">
        <v>123</v>
      </c>
      <c r="C130" s="82"/>
    </row>
    <row r="131" spans="2:3" ht="13.5" thickBot="1" x14ac:dyDescent="0.25">
      <c r="B131" s="203"/>
      <c r="C131" s="138"/>
    </row>
  </sheetData>
  <sheetProtection algorithmName="SHA-512" hashValue="AqgKjOupkIjqdwH5+SMBxDTwKB4KRHd/78bGhfYWy0KfyauwQYZ/yjzzUsj9R1a6zcqiOeccjfastQaf5Beikw==" saltValue="JcxdGegbx3An1cm2liRuMQ==" spinCount="100000" sheet="1" objects="1" scenarios="1"/>
  <mergeCells count="4">
    <mergeCell ref="B114:B120"/>
    <mergeCell ref="B2:C2"/>
    <mergeCell ref="B16:B17"/>
    <mergeCell ref="C16:C1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W69"/>
  <sheetViews>
    <sheetView showGridLines="0" zoomScale="90" zoomScaleNormal="90" workbookViewId="0">
      <pane ySplit="19" topLeftCell="A20" activePane="bottomLeft" state="frozen"/>
      <selection pane="bottomLeft" activeCell="B12" sqref="B12"/>
    </sheetView>
  </sheetViews>
  <sheetFormatPr defaultRowHeight="12.75" x14ac:dyDescent="0.2"/>
  <cols>
    <col min="1" max="1" width="2.7109375" customWidth="1"/>
    <col min="2" max="2" width="27.28515625" customWidth="1"/>
    <col min="3" max="3" width="18.28515625" customWidth="1"/>
    <col min="4" max="4" width="13.28515625" style="3" customWidth="1"/>
    <col min="5" max="5" width="13.85546875" style="3" customWidth="1"/>
    <col min="6" max="6" width="8.42578125" style="3" customWidth="1"/>
    <col min="7" max="7" width="9.140625" style="3" customWidth="1"/>
    <col min="8" max="8" width="11.28515625" style="3" customWidth="1"/>
    <col min="9" max="9" width="14.28515625" style="3" customWidth="1"/>
    <col min="10" max="10" width="11.28515625" style="3" customWidth="1"/>
    <col min="11" max="11" width="12.7109375" style="3" customWidth="1"/>
    <col min="12" max="12" width="15.140625" style="3" customWidth="1"/>
    <col min="13" max="13" width="13" style="3" customWidth="1"/>
    <col min="14" max="14" width="12.5703125" style="3" customWidth="1"/>
    <col min="15" max="15" width="13.42578125" style="3" customWidth="1"/>
    <col min="16" max="16" width="13.7109375" style="3" customWidth="1"/>
    <col min="17" max="17" width="13.7109375" bestFit="1" customWidth="1"/>
    <col min="18" max="23" width="12.7109375" customWidth="1"/>
  </cols>
  <sheetData>
    <row r="1" spans="2:23" ht="13.5" thickBot="1" x14ac:dyDescent="0.25"/>
    <row r="2" spans="2:23" ht="16.5" thickBot="1" x14ac:dyDescent="0.3">
      <c r="D2"/>
      <c r="E2"/>
      <c r="F2" s="322" t="s">
        <v>94</v>
      </c>
      <c r="G2" s="323"/>
      <c r="H2" s="323"/>
      <c r="I2" s="324"/>
      <c r="K2" s="40" t="s">
        <v>11</v>
      </c>
      <c r="L2" s="127"/>
      <c r="M2" s="127"/>
      <c r="N2" s="325"/>
      <c r="O2" s="326"/>
      <c r="P2" s="326"/>
      <c r="Q2" s="327"/>
    </row>
    <row r="3" spans="2:23" ht="13.5" thickBot="1" x14ac:dyDescent="0.25">
      <c r="D3"/>
      <c r="E3"/>
      <c r="F3"/>
      <c r="G3"/>
      <c r="K3" s="41" t="s">
        <v>12</v>
      </c>
      <c r="L3" s="281"/>
      <c r="M3" s="128"/>
      <c r="N3" s="328"/>
      <c r="O3" s="329"/>
      <c r="P3" s="329"/>
      <c r="Q3" s="330"/>
      <c r="S3" s="318" t="s">
        <v>165</v>
      </c>
      <c r="T3" s="319"/>
      <c r="U3" s="241" t="s">
        <v>5</v>
      </c>
      <c r="V3" s="314">
        <v>43922</v>
      </c>
      <c r="W3" s="315"/>
    </row>
    <row r="4" spans="2:23" ht="12.75" customHeight="1" x14ac:dyDescent="0.2">
      <c r="D4"/>
      <c r="E4"/>
      <c r="F4" s="331" t="s">
        <v>97</v>
      </c>
      <c r="G4" s="332"/>
      <c r="H4" s="332"/>
      <c r="I4" s="333"/>
      <c r="K4" s="41" t="s">
        <v>4</v>
      </c>
      <c r="L4" s="128"/>
      <c r="M4" s="128"/>
      <c r="N4" s="328"/>
      <c r="O4" s="329"/>
      <c r="P4" s="329"/>
      <c r="Q4" s="330"/>
      <c r="S4" s="320"/>
      <c r="T4" s="321"/>
      <c r="U4" s="242" t="s">
        <v>6</v>
      </c>
      <c r="V4" s="316">
        <v>43935</v>
      </c>
      <c r="W4" s="317"/>
    </row>
    <row r="5" spans="2:23" x14ac:dyDescent="0.2">
      <c r="D5"/>
      <c r="E5"/>
      <c r="F5" s="334"/>
      <c r="G5" s="335"/>
      <c r="H5" s="335"/>
      <c r="I5" s="336"/>
      <c r="K5" s="41" t="s">
        <v>55</v>
      </c>
      <c r="L5" s="128"/>
      <c r="M5" s="128"/>
      <c r="N5" s="328"/>
      <c r="O5" s="329"/>
      <c r="P5" s="329"/>
      <c r="Q5" s="330"/>
      <c r="S5" s="352" t="s">
        <v>215</v>
      </c>
      <c r="T5" s="353"/>
      <c r="U5" s="353"/>
      <c r="V5" s="348" t="str">
        <f>Data!B19</f>
        <v>Fortnight</v>
      </c>
      <c r="W5" s="350" t="str">
        <f>Data!B20&amp;" days"</f>
        <v>14 days</v>
      </c>
    </row>
    <row r="6" spans="2:23" ht="13.5" thickBot="1" x14ac:dyDescent="0.25">
      <c r="D6"/>
      <c r="E6"/>
      <c r="F6" s="337"/>
      <c r="G6" s="338"/>
      <c r="H6" s="338"/>
      <c r="I6" s="339"/>
      <c r="K6" s="42" t="s">
        <v>51</v>
      </c>
      <c r="L6" s="129"/>
      <c r="M6" s="129"/>
      <c r="N6" s="340"/>
      <c r="O6" s="341"/>
      <c r="P6" s="341"/>
      <c r="Q6" s="342"/>
      <c r="S6" s="354"/>
      <c r="T6" s="355"/>
      <c r="U6" s="355"/>
      <c r="V6" s="349"/>
      <c r="W6" s="351"/>
    </row>
    <row r="7" spans="2:23" ht="13.5" thickBot="1" x14ac:dyDescent="0.25">
      <c r="D7"/>
      <c r="E7"/>
      <c r="F7" s="1"/>
      <c r="G7" s="1"/>
      <c r="H7" s="1"/>
      <c r="I7" s="1"/>
      <c r="J7" s="1"/>
      <c r="N7" s="276"/>
      <c r="O7" s="276"/>
      <c r="P7" s="276"/>
      <c r="Q7" s="276"/>
      <c r="R7" s="1"/>
    </row>
    <row r="8" spans="2:23" x14ac:dyDescent="0.2">
      <c r="B8" s="132" t="s">
        <v>95</v>
      </c>
      <c r="C8" s="131" t="s">
        <v>224</v>
      </c>
      <c r="D8"/>
      <c r="E8"/>
      <c r="F8" s="54"/>
      <c r="G8" s="273"/>
      <c r="H8" s="273"/>
      <c r="I8" s="55"/>
      <c r="K8" s="40" t="s">
        <v>42</v>
      </c>
      <c r="L8" s="127"/>
      <c r="M8" s="127"/>
      <c r="N8" s="325"/>
      <c r="O8" s="326"/>
      <c r="P8" s="326"/>
      <c r="Q8" s="327"/>
      <c r="S8" s="365" t="s">
        <v>212</v>
      </c>
      <c r="T8" s="366"/>
      <c r="U8" s="366"/>
      <c r="V8" s="356"/>
      <c r="W8" s="357"/>
    </row>
    <row r="9" spans="2:23" ht="13.5" thickBot="1" x14ac:dyDescent="0.25">
      <c r="B9" s="132" t="s">
        <v>225</v>
      </c>
      <c r="C9" s="131" t="s">
        <v>226</v>
      </c>
      <c r="D9"/>
      <c r="E9"/>
      <c r="F9" s="63" t="s">
        <v>57</v>
      </c>
      <c r="G9" s="271"/>
      <c r="H9" s="271"/>
      <c r="I9" s="57"/>
      <c r="K9" s="42" t="s">
        <v>14</v>
      </c>
      <c r="L9" s="129"/>
      <c r="M9" s="129"/>
      <c r="N9" s="340"/>
      <c r="O9" s="341"/>
      <c r="P9" s="341"/>
      <c r="Q9" s="342"/>
      <c r="S9" s="367" t="s">
        <v>162</v>
      </c>
      <c r="T9" s="368"/>
      <c r="U9" s="368"/>
      <c r="V9" s="358"/>
      <c r="W9" s="359"/>
    </row>
    <row r="10" spans="2:23" ht="13.5" customHeight="1" thickBot="1" x14ac:dyDescent="0.25">
      <c r="B10" s="132" t="s">
        <v>96</v>
      </c>
      <c r="C10" s="130" t="s">
        <v>227</v>
      </c>
      <c r="D10"/>
      <c r="E10"/>
      <c r="F10" s="56"/>
      <c r="G10" s="271"/>
      <c r="H10" s="271"/>
      <c r="I10" s="57"/>
      <c r="N10" s="276"/>
      <c r="O10" s="276"/>
      <c r="P10" s="276"/>
      <c r="Q10" s="276"/>
    </row>
    <row r="11" spans="2:23" x14ac:dyDescent="0.2">
      <c r="B11" s="275"/>
      <c r="C11" s="130"/>
      <c r="D11" s="130"/>
      <c r="E11"/>
      <c r="F11" s="63" t="s">
        <v>93</v>
      </c>
      <c r="G11" s="271"/>
      <c r="H11" s="271"/>
      <c r="I11" s="57"/>
      <c r="K11" s="40" t="s">
        <v>13</v>
      </c>
      <c r="L11" s="127"/>
      <c r="M11" s="127"/>
      <c r="N11" s="325"/>
      <c r="O11" s="326"/>
      <c r="P11" s="326"/>
      <c r="Q11" s="327"/>
      <c r="S11" s="360" t="str">
        <f>IF(V8&lt;SUM('Claim details'!I21:I70),"This is less than the NIC due on the furlough pay.  
It would be worth checking it.","")</f>
        <v/>
      </c>
      <c r="T11" s="360"/>
      <c r="U11" s="360"/>
      <c r="V11" s="360"/>
      <c r="W11" s="360"/>
    </row>
    <row r="12" spans="2:23" x14ac:dyDescent="0.2">
      <c r="B12" s="277"/>
      <c r="C12" s="131"/>
      <c r="D12" s="131"/>
      <c r="E12"/>
      <c r="F12" s="63" t="s">
        <v>86</v>
      </c>
      <c r="G12" s="271"/>
      <c r="H12" s="271"/>
      <c r="I12" s="57"/>
      <c r="K12" s="41" t="s">
        <v>41</v>
      </c>
      <c r="L12" s="128"/>
      <c r="M12" s="128"/>
      <c r="N12" s="328"/>
      <c r="O12" s="329"/>
      <c r="P12" s="329"/>
      <c r="Q12" s="330"/>
      <c r="R12" s="1"/>
      <c r="S12" s="360"/>
      <c r="T12" s="360"/>
      <c r="U12" s="360"/>
      <c r="V12" s="360"/>
      <c r="W12" s="360"/>
    </row>
    <row r="13" spans="2:23" x14ac:dyDescent="0.2">
      <c r="B13" s="276"/>
      <c r="D13"/>
      <c r="E13"/>
      <c r="F13" s="63"/>
      <c r="G13" s="271"/>
      <c r="H13" s="271"/>
      <c r="I13" s="57"/>
      <c r="K13" s="41" t="s">
        <v>213</v>
      </c>
      <c r="L13" s="128"/>
      <c r="M13" s="128"/>
      <c r="N13" s="328"/>
      <c r="O13" s="329"/>
      <c r="P13" s="329"/>
      <c r="Q13" s="330"/>
      <c r="R13" s="3"/>
      <c r="S13" s="272"/>
      <c r="T13" s="272"/>
      <c r="U13" s="272"/>
      <c r="V13" s="272"/>
      <c r="W13" s="272"/>
    </row>
    <row r="14" spans="2:23" ht="13.5" thickBot="1" x14ac:dyDescent="0.25">
      <c r="D14"/>
      <c r="E14"/>
      <c r="F14" s="58"/>
      <c r="G14" s="274"/>
      <c r="H14" s="274"/>
      <c r="I14" s="59"/>
      <c r="K14" s="42" t="s">
        <v>214</v>
      </c>
      <c r="L14" s="129"/>
      <c r="M14" s="129"/>
      <c r="N14" s="340"/>
      <c r="O14" s="341"/>
      <c r="P14" s="341"/>
      <c r="Q14" s="342"/>
      <c r="R14" s="3"/>
      <c r="S14" s="3"/>
      <c r="T14" s="3"/>
    </row>
    <row r="15" spans="2:23" ht="13.5" thickBot="1" x14ac:dyDescent="0.25">
      <c r="B15" s="1"/>
      <c r="C15" s="1"/>
      <c r="D15" s="1"/>
      <c r="E15" s="1"/>
      <c r="F15" s="1"/>
      <c r="G15" s="1"/>
      <c r="H15" s="1"/>
      <c r="I15" s="1"/>
      <c r="J15" s="1"/>
      <c r="K15" s="1"/>
      <c r="L15" s="1"/>
      <c r="M15" s="1"/>
      <c r="N15" s="1"/>
      <c r="O15" s="1"/>
      <c r="P15" s="1"/>
      <c r="Q15" s="1"/>
      <c r="R15" s="1"/>
      <c r="S15" s="1"/>
      <c r="T15" s="1"/>
      <c r="U15" s="1"/>
      <c r="V15" s="1"/>
    </row>
    <row r="16" spans="2:23" s="185" customFormat="1" ht="13.5" thickBot="1" x14ac:dyDescent="0.25">
      <c r="B16" s="361" t="s">
        <v>117</v>
      </c>
      <c r="C16" s="361"/>
      <c r="D16" s="361"/>
      <c r="E16" s="361"/>
      <c r="F16" s="362" t="s">
        <v>115</v>
      </c>
      <c r="G16" s="363"/>
      <c r="H16" s="363"/>
      <c r="I16" s="363"/>
      <c r="J16" s="363"/>
      <c r="K16" s="364"/>
      <c r="L16" s="362" t="s">
        <v>118</v>
      </c>
      <c r="M16" s="363"/>
      <c r="N16" s="363"/>
      <c r="O16" s="364"/>
      <c r="P16" s="361" t="s">
        <v>116</v>
      </c>
      <c r="Q16" s="361"/>
      <c r="R16" s="361"/>
      <c r="S16" s="231" t="s">
        <v>119</v>
      </c>
      <c r="T16" s="232"/>
      <c r="U16" s="232"/>
      <c r="V16" s="232"/>
      <c r="W16" s="233"/>
    </row>
    <row r="17" spans="2:23" ht="38.25" x14ac:dyDescent="0.2">
      <c r="B17" s="177" t="s">
        <v>28</v>
      </c>
      <c r="C17" s="178" t="s">
        <v>2</v>
      </c>
      <c r="D17" s="179" t="s">
        <v>29</v>
      </c>
      <c r="E17" s="180" t="s">
        <v>7</v>
      </c>
      <c r="F17" s="181" t="s">
        <v>0</v>
      </c>
      <c r="G17" s="179" t="s">
        <v>56</v>
      </c>
      <c r="H17" s="179" t="s">
        <v>17</v>
      </c>
      <c r="I17" s="180" t="s">
        <v>99</v>
      </c>
      <c r="J17" s="180" t="s">
        <v>142</v>
      </c>
      <c r="K17" s="180" t="s">
        <v>152</v>
      </c>
      <c r="L17" s="182" t="s">
        <v>125</v>
      </c>
      <c r="M17" s="183" t="s">
        <v>30</v>
      </c>
      <c r="N17" s="179" t="s">
        <v>31</v>
      </c>
      <c r="O17" s="179" t="s">
        <v>21</v>
      </c>
      <c r="P17" s="181" t="s">
        <v>37</v>
      </c>
      <c r="Q17" s="179" t="s">
        <v>43</v>
      </c>
      <c r="R17" s="184" t="s">
        <v>126</v>
      </c>
      <c r="S17" s="51" t="s">
        <v>32</v>
      </c>
      <c r="T17" s="10" t="s">
        <v>120</v>
      </c>
      <c r="U17" s="208" t="s">
        <v>155</v>
      </c>
      <c r="V17" s="10" t="s">
        <v>156</v>
      </c>
      <c r="W17" s="11" t="s">
        <v>123</v>
      </c>
    </row>
    <row r="18" spans="2:23" s="1" customFormat="1" ht="64.5" customHeight="1" thickBot="1" x14ac:dyDescent="0.25">
      <c r="B18" s="64"/>
      <c r="C18" s="65"/>
      <c r="D18" s="65"/>
      <c r="E18" s="65"/>
      <c r="F18" s="60" t="str">
        <f>Data!$A$23&amp;"/"&amp;Data!$B$23</f>
        <v>Yes/No</v>
      </c>
      <c r="G18" s="61" t="str">
        <f>Data!$A$23&amp;"/"&amp;Data!$B$23</f>
        <v>Yes/No</v>
      </c>
      <c r="H18" s="61" t="str">
        <f>Data!$A$23&amp;"/"&amp;Data!$B$23</f>
        <v>Yes/No</v>
      </c>
      <c r="I18" s="135" t="s">
        <v>153</v>
      </c>
      <c r="J18" s="135" t="s">
        <v>143</v>
      </c>
      <c r="K18" s="135" t="s">
        <v>154</v>
      </c>
      <c r="L18" s="172" t="str">
        <f>Data!$A$23&amp;"/"&amp;Data!$B$23</f>
        <v>Yes/No</v>
      </c>
      <c r="M18" s="343" t="s">
        <v>85</v>
      </c>
      <c r="N18" s="344"/>
      <c r="O18" s="345"/>
      <c r="P18" s="62" t="s">
        <v>38</v>
      </c>
      <c r="Q18" s="346" t="s">
        <v>36</v>
      </c>
      <c r="R18" s="347"/>
      <c r="S18" s="189" t="str">
        <f>"Max: "&amp;Days_in_period</f>
        <v>Max: 14</v>
      </c>
      <c r="T18" s="190" t="s">
        <v>141</v>
      </c>
      <c r="U18" s="190" t="s">
        <v>157</v>
      </c>
      <c r="V18" s="190" t="s">
        <v>124</v>
      </c>
      <c r="W18" s="191" t="s">
        <v>121</v>
      </c>
    </row>
    <row r="19" spans="2:23" s="1" customFormat="1" ht="25.5" hidden="1" customHeight="1" thickBot="1" x14ac:dyDescent="0.25">
      <c r="B19" s="45"/>
      <c r="C19" s="46"/>
      <c r="D19" s="46"/>
      <c r="E19" s="46"/>
      <c r="F19" s="53"/>
      <c r="G19" s="48"/>
      <c r="H19" s="48"/>
      <c r="I19" s="136"/>
      <c r="J19" s="136"/>
      <c r="K19" s="136"/>
      <c r="L19" s="173"/>
      <c r="M19" s="46"/>
      <c r="N19" s="49"/>
      <c r="O19" s="47"/>
      <c r="P19" s="52"/>
      <c r="Q19" s="49"/>
      <c r="R19" s="50"/>
      <c r="S19" s="186"/>
      <c r="T19" s="187"/>
      <c r="U19" s="209"/>
      <c r="V19" s="187"/>
      <c r="W19" s="188"/>
    </row>
    <row r="20" spans="2:23" x14ac:dyDescent="0.2">
      <c r="B20" s="164"/>
      <c r="C20" s="165"/>
      <c r="D20" s="144"/>
      <c r="E20" s="213"/>
      <c r="F20" s="145" t="s">
        <v>40</v>
      </c>
      <c r="G20" s="144" t="s">
        <v>39</v>
      </c>
      <c r="H20" s="144"/>
      <c r="I20" s="278"/>
      <c r="J20" s="207"/>
      <c r="K20" s="228"/>
      <c r="L20" s="174"/>
      <c r="M20" s="264"/>
      <c r="N20" s="265"/>
      <c r="O20" s="265"/>
      <c r="P20" s="146"/>
      <c r="Q20" s="147"/>
      <c r="R20" s="148"/>
      <c r="S20" s="151"/>
      <c r="T20" s="196"/>
      <c r="U20" s="210"/>
      <c r="V20" s="192">
        <f>'Pay Calculation'!N3</f>
        <v>0</v>
      </c>
      <c r="W20" s="193">
        <f>U20+T20</f>
        <v>0</v>
      </c>
    </row>
    <row r="21" spans="2:23" x14ac:dyDescent="0.2">
      <c r="B21" s="166"/>
      <c r="C21" s="167"/>
      <c r="D21" s="149"/>
      <c r="E21" s="150"/>
      <c r="F21" s="151" t="s">
        <v>40</v>
      </c>
      <c r="G21" s="149" t="s">
        <v>39</v>
      </c>
      <c r="H21" s="149"/>
      <c r="I21" s="279"/>
      <c r="J21" s="150"/>
      <c r="K21" s="229"/>
      <c r="L21" s="175"/>
      <c r="M21" s="264"/>
      <c r="N21" s="265"/>
      <c r="O21" s="265"/>
      <c r="P21" s="152"/>
      <c r="Q21" s="153"/>
      <c r="R21" s="154"/>
      <c r="S21" s="151"/>
      <c r="T21" s="196"/>
      <c r="U21" s="210"/>
      <c r="V21" s="192">
        <f>'Pay Calculation'!N4</f>
        <v>0</v>
      </c>
      <c r="W21" s="193">
        <f t="shared" ref="W21:W69" si="0">U21+T21</f>
        <v>0</v>
      </c>
    </row>
    <row r="22" spans="2:23" x14ac:dyDescent="0.2">
      <c r="B22" s="166"/>
      <c r="C22" s="167"/>
      <c r="D22" s="149"/>
      <c r="E22" s="150"/>
      <c r="F22" s="151" t="s">
        <v>40</v>
      </c>
      <c r="G22" s="149" t="s">
        <v>39</v>
      </c>
      <c r="H22" s="149"/>
      <c r="I22" s="279"/>
      <c r="J22" s="150"/>
      <c r="K22" s="229"/>
      <c r="L22" s="175"/>
      <c r="M22" s="264"/>
      <c r="N22" s="265"/>
      <c r="O22" s="265"/>
      <c r="P22" s="152"/>
      <c r="Q22" s="153"/>
      <c r="R22" s="154"/>
      <c r="S22" s="151"/>
      <c r="T22" s="196"/>
      <c r="U22" s="210"/>
      <c r="V22" s="192">
        <f>'Pay Calculation'!N5</f>
        <v>0</v>
      </c>
      <c r="W22" s="193">
        <f t="shared" si="0"/>
        <v>0</v>
      </c>
    </row>
    <row r="23" spans="2:23" x14ac:dyDescent="0.2">
      <c r="B23" s="166"/>
      <c r="C23" s="167"/>
      <c r="D23" s="149"/>
      <c r="E23" s="150"/>
      <c r="F23" s="151" t="s">
        <v>40</v>
      </c>
      <c r="G23" s="149" t="s">
        <v>39</v>
      </c>
      <c r="H23" s="149"/>
      <c r="I23" s="279"/>
      <c r="J23" s="150"/>
      <c r="K23" s="229"/>
      <c r="L23" s="175"/>
      <c r="M23" s="264"/>
      <c r="N23" s="265"/>
      <c r="O23" s="265"/>
      <c r="P23" s="152"/>
      <c r="Q23" s="153"/>
      <c r="R23" s="154"/>
      <c r="S23" s="151"/>
      <c r="T23" s="196"/>
      <c r="U23" s="210"/>
      <c r="V23" s="192">
        <f>'Pay Calculation'!N6</f>
        <v>0</v>
      </c>
      <c r="W23" s="193">
        <f t="shared" si="0"/>
        <v>0</v>
      </c>
    </row>
    <row r="24" spans="2:23" x14ac:dyDescent="0.2">
      <c r="B24" s="166"/>
      <c r="C24" s="167"/>
      <c r="D24" s="149"/>
      <c r="E24" s="150"/>
      <c r="F24" s="151" t="s">
        <v>40</v>
      </c>
      <c r="G24" s="149" t="s">
        <v>39</v>
      </c>
      <c r="H24" s="149"/>
      <c r="I24" s="279"/>
      <c r="J24" s="150"/>
      <c r="K24" s="229"/>
      <c r="L24" s="175"/>
      <c r="M24" s="264"/>
      <c r="N24" s="265"/>
      <c r="O24" s="265"/>
      <c r="P24" s="152"/>
      <c r="Q24" s="153"/>
      <c r="R24" s="154"/>
      <c r="S24" s="151"/>
      <c r="T24" s="196"/>
      <c r="U24" s="210"/>
      <c r="V24" s="192">
        <f>'Pay Calculation'!N7</f>
        <v>0</v>
      </c>
      <c r="W24" s="193">
        <f t="shared" si="0"/>
        <v>0</v>
      </c>
    </row>
    <row r="25" spans="2:23" x14ac:dyDescent="0.2">
      <c r="B25" s="166"/>
      <c r="C25" s="167"/>
      <c r="D25" s="149"/>
      <c r="E25" s="150"/>
      <c r="F25" s="151" t="s">
        <v>40</v>
      </c>
      <c r="G25" s="149" t="s">
        <v>39</v>
      </c>
      <c r="H25" s="149"/>
      <c r="I25" s="279"/>
      <c r="J25" s="150"/>
      <c r="K25" s="229">
        <v>0</v>
      </c>
      <c r="L25" s="175"/>
      <c r="M25" s="264"/>
      <c r="N25" s="265"/>
      <c r="O25" s="265"/>
      <c r="P25" s="152"/>
      <c r="Q25" s="153"/>
      <c r="R25" s="154"/>
      <c r="S25" s="151"/>
      <c r="T25" s="196"/>
      <c r="U25" s="210"/>
      <c r="V25" s="192">
        <f>'Pay Calculation'!N8</f>
        <v>0</v>
      </c>
      <c r="W25" s="193">
        <f t="shared" si="0"/>
        <v>0</v>
      </c>
    </row>
    <row r="26" spans="2:23" x14ac:dyDescent="0.2">
      <c r="B26" s="166"/>
      <c r="C26" s="167"/>
      <c r="D26" s="149"/>
      <c r="E26" s="150"/>
      <c r="F26" s="151" t="s">
        <v>40</v>
      </c>
      <c r="G26" s="149" t="s">
        <v>39</v>
      </c>
      <c r="H26" s="149"/>
      <c r="I26" s="279"/>
      <c r="J26" s="150"/>
      <c r="K26" s="229"/>
      <c r="L26" s="175"/>
      <c r="M26" s="264"/>
      <c r="N26" s="265"/>
      <c r="O26" s="265"/>
      <c r="P26" s="152"/>
      <c r="Q26" s="153"/>
      <c r="R26" s="154"/>
      <c r="S26" s="151"/>
      <c r="T26" s="196"/>
      <c r="U26" s="210"/>
      <c r="V26" s="192">
        <f>'Pay Calculation'!N9</f>
        <v>0</v>
      </c>
      <c r="W26" s="193">
        <f t="shared" si="0"/>
        <v>0</v>
      </c>
    </row>
    <row r="27" spans="2:23" x14ac:dyDescent="0.2">
      <c r="B27" s="166"/>
      <c r="C27" s="167"/>
      <c r="D27" s="149"/>
      <c r="E27" s="150"/>
      <c r="F27" s="151" t="s">
        <v>40</v>
      </c>
      <c r="G27" s="149" t="s">
        <v>39</v>
      </c>
      <c r="H27" s="149"/>
      <c r="I27" s="279"/>
      <c r="J27" s="150"/>
      <c r="K27" s="229"/>
      <c r="L27" s="175"/>
      <c r="M27" s="264"/>
      <c r="N27" s="265"/>
      <c r="O27" s="265"/>
      <c r="P27" s="152"/>
      <c r="Q27" s="153"/>
      <c r="R27" s="154"/>
      <c r="S27" s="151"/>
      <c r="T27" s="196"/>
      <c r="U27" s="210"/>
      <c r="V27" s="192">
        <f>'Pay Calculation'!N10</f>
        <v>0</v>
      </c>
      <c r="W27" s="193">
        <f t="shared" si="0"/>
        <v>0</v>
      </c>
    </row>
    <row r="28" spans="2:23" x14ac:dyDescent="0.2">
      <c r="B28" s="166"/>
      <c r="C28" s="167"/>
      <c r="D28" s="149"/>
      <c r="E28" s="150"/>
      <c r="F28" s="151" t="s">
        <v>40</v>
      </c>
      <c r="G28" s="149" t="s">
        <v>39</v>
      </c>
      <c r="H28" s="149"/>
      <c r="I28" s="279"/>
      <c r="J28" s="150"/>
      <c r="K28" s="229"/>
      <c r="L28" s="175"/>
      <c r="M28" s="264"/>
      <c r="N28" s="265"/>
      <c r="O28" s="265"/>
      <c r="P28" s="152"/>
      <c r="Q28" s="153"/>
      <c r="R28" s="154"/>
      <c r="S28" s="151"/>
      <c r="T28" s="196"/>
      <c r="U28" s="210"/>
      <c r="V28" s="192">
        <f>'Pay Calculation'!N11</f>
        <v>0</v>
      </c>
      <c r="W28" s="193">
        <f t="shared" si="0"/>
        <v>0</v>
      </c>
    </row>
    <row r="29" spans="2:23" x14ac:dyDescent="0.2">
      <c r="B29" s="166"/>
      <c r="C29" s="167"/>
      <c r="D29" s="149"/>
      <c r="E29" s="150"/>
      <c r="F29" s="151" t="s">
        <v>40</v>
      </c>
      <c r="G29" s="149" t="s">
        <v>39</v>
      </c>
      <c r="H29" s="149"/>
      <c r="I29" s="279"/>
      <c r="J29" s="150"/>
      <c r="K29" s="229"/>
      <c r="L29" s="175"/>
      <c r="M29" s="264"/>
      <c r="N29" s="265"/>
      <c r="O29" s="265"/>
      <c r="P29" s="152"/>
      <c r="Q29" s="153"/>
      <c r="R29" s="154"/>
      <c r="S29" s="151"/>
      <c r="T29" s="196"/>
      <c r="U29" s="210"/>
      <c r="V29" s="192">
        <f>'Pay Calculation'!N12</f>
        <v>0</v>
      </c>
      <c r="W29" s="193">
        <f t="shared" si="0"/>
        <v>0</v>
      </c>
    </row>
    <row r="30" spans="2:23" x14ac:dyDescent="0.2">
      <c r="B30" s="166"/>
      <c r="C30" s="167"/>
      <c r="D30" s="149"/>
      <c r="E30" s="150"/>
      <c r="F30" s="151" t="s">
        <v>40</v>
      </c>
      <c r="G30" s="149" t="s">
        <v>39</v>
      </c>
      <c r="H30" s="149"/>
      <c r="I30" s="279"/>
      <c r="J30" s="150"/>
      <c r="K30" s="229"/>
      <c r="L30" s="175"/>
      <c r="M30" s="264"/>
      <c r="N30" s="265"/>
      <c r="O30" s="265"/>
      <c r="P30" s="152"/>
      <c r="Q30" s="153"/>
      <c r="R30" s="154"/>
      <c r="S30" s="151"/>
      <c r="T30" s="196"/>
      <c r="U30" s="210"/>
      <c r="V30" s="192">
        <f>'Pay Calculation'!N13</f>
        <v>0</v>
      </c>
      <c r="W30" s="193">
        <f t="shared" si="0"/>
        <v>0</v>
      </c>
    </row>
    <row r="31" spans="2:23" x14ac:dyDescent="0.2">
      <c r="B31" s="166"/>
      <c r="C31" s="167"/>
      <c r="D31" s="149"/>
      <c r="E31" s="150"/>
      <c r="F31" s="151" t="s">
        <v>40</v>
      </c>
      <c r="G31" s="149" t="s">
        <v>39</v>
      </c>
      <c r="H31" s="149"/>
      <c r="I31" s="279"/>
      <c r="J31" s="150"/>
      <c r="K31" s="229"/>
      <c r="L31" s="175"/>
      <c r="M31" s="264"/>
      <c r="N31" s="265"/>
      <c r="O31" s="265"/>
      <c r="P31" s="152"/>
      <c r="Q31" s="153"/>
      <c r="R31" s="154"/>
      <c r="S31" s="151"/>
      <c r="T31" s="196"/>
      <c r="U31" s="210"/>
      <c r="V31" s="192">
        <f>'Pay Calculation'!N14</f>
        <v>0</v>
      </c>
      <c r="W31" s="193">
        <f t="shared" si="0"/>
        <v>0</v>
      </c>
    </row>
    <row r="32" spans="2:23" x14ac:dyDescent="0.2">
      <c r="B32" s="166"/>
      <c r="C32" s="167"/>
      <c r="D32" s="149"/>
      <c r="E32" s="150"/>
      <c r="F32" s="151" t="s">
        <v>40</v>
      </c>
      <c r="G32" s="149" t="s">
        <v>39</v>
      </c>
      <c r="H32" s="149"/>
      <c r="I32" s="279"/>
      <c r="J32" s="150"/>
      <c r="K32" s="229"/>
      <c r="L32" s="175"/>
      <c r="M32" s="264"/>
      <c r="N32" s="265"/>
      <c r="O32" s="265"/>
      <c r="P32" s="152"/>
      <c r="Q32" s="153"/>
      <c r="R32" s="154"/>
      <c r="S32" s="151"/>
      <c r="T32" s="196"/>
      <c r="U32" s="210"/>
      <c r="V32" s="192">
        <f>'Pay Calculation'!N15</f>
        <v>0</v>
      </c>
      <c r="W32" s="193">
        <f t="shared" si="0"/>
        <v>0</v>
      </c>
    </row>
    <row r="33" spans="2:23" x14ac:dyDescent="0.2">
      <c r="B33" s="166"/>
      <c r="C33" s="167"/>
      <c r="D33" s="149"/>
      <c r="E33" s="150"/>
      <c r="F33" s="151" t="s">
        <v>40</v>
      </c>
      <c r="G33" s="149" t="s">
        <v>39</v>
      </c>
      <c r="H33" s="149"/>
      <c r="I33" s="279"/>
      <c r="J33" s="150"/>
      <c r="K33" s="229"/>
      <c r="L33" s="175"/>
      <c r="M33" s="264"/>
      <c r="N33" s="265"/>
      <c r="O33" s="265"/>
      <c r="P33" s="152"/>
      <c r="Q33" s="153"/>
      <c r="R33" s="154"/>
      <c r="S33" s="151"/>
      <c r="T33" s="196"/>
      <c r="U33" s="210"/>
      <c r="V33" s="192">
        <f>'Pay Calculation'!N16</f>
        <v>0</v>
      </c>
      <c r="W33" s="193">
        <f t="shared" si="0"/>
        <v>0</v>
      </c>
    </row>
    <row r="34" spans="2:23" x14ac:dyDescent="0.2">
      <c r="B34" s="166"/>
      <c r="C34" s="167"/>
      <c r="D34" s="149"/>
      <c r="E34" s="150"/>
      <c r="F34" s="151" t="s">
        <v>40</v>
      </c>
      <c r="G34" s="149" t="s">
        <v>39</v>
      </c>
      <c r="H34" s="149"/>
      <c r="I34" s="279"/>
      <c r="J34" s="150"/>
      <c r="K34" s="229"/>
      <c r="L34" s="175"/>
      <c r="M34" s="264"/>
      <c r="N34" s="265"/>
      <c r="O34" s="265"/>
      <c r="P34" s="152"/>
      <c r="Q34" s="153"/>
      <c r="R34" s="154"/>
      <c r="S34" s="151"/>
      <c r="T34" s="196"/>
      <c r="U34" s="210"/>
      <c r="V34" s="192">
        <f>'Pay Calculation'!N17</f>
        <v>0</v>
      </c>
      <c r="W34" s="193">
        <f t="shared" si="0"/>
        <v>0</v>
      </c>
    </row>
    <row r="35" spans="2:23" x14ac:dyDescent="0.2">
      <c r="B35" s="166"/>
      <c r="C35" s="167"/>
      <c r="D35" s="149"/>
      <c r="E35" s="150"/>
      <c r="F35" s="151" t="s">
        <v>40</v>
      </c>
      <c r="G35" s="149" t="s">
        <v>39</v>
      </c>
      <c r="H35" s="149"/>
      <c r="I35" s="279"/>
      <c r="J35" s="150"/>
      <c r="K35" s="229"/>
      <c r="L35" s="175"/>
      <c r="M35" s="264"/>
      <c r="N35" s="265"/>
      <c r="O35" s="265"/>
      <c r="P35" s="152"/>
      <c r="Q35" s="153"/>
      <c r="R35" s="154"/>
      <c r="S35" s="151"/>
      <c r="T35" s="196"/>
      <c r="U35" s="210"/>
      <c r="V35" s="192">
        <f>'Pay Calculation'!N18</f>
        <v>0</v>
      </c>
      <c r="W35" s="193">
        <f t="shared" si="0"/>
        <v>0</v>
      </c>
    </row>
    <row r="36" spans="2:23" x14ac:dyDescent="0.2">
      <c r="B36" s="166"/>
      <c r="C36" s="167"/>
      <c r="D36" s="149"/>
      <c r="E36" s="150"/>
      <c r="F36" s="151" t="s">
        <v>40</v>
      </c>
      <c r="G36" s="149" t="s">
        <v>39</v>
      </c>
      <c r="H36" s="149"/>
      <c r="I36" s="279"/>
      <c r="J36" s="150"/>
      <c r="K36" s="229"/>
      <c r="L36" s="175"/>
      <c r="M36" s="264"/>
      <c r="N36" s="265"/>
      <c r="O36" s="265"/>
      <c r="P36" s="152"/>
      <c r="Q36" s="153"/>
      <c r="R36" s="154"/>
      <c r="S36" s="151"/>
      <c r="T36" s="196"/>
      <c r="U36" s="210"/>
      <c r="V36" s="192">
        <f>'Pay Calculation'!N19</f>
        <v>0</v>
      </c>
      <c r="W36" s="193">
        <f t="shared" si="0"/>
        <v>0</v>
      </c>
    </row>
    <row r="37" spans="2:23" x14ac:dyDescent="0.2">
      <c r="B37" s="166"/>
      <c r="C37" s="167"/>
      <c r="D37" s="149"/>
      <c r="E37" s="150"/>
      <c r="F37" s="151" t="s">
        <v>40</v>
      </c>
      <c r="G37" s="149" t="s">
        <v>39</v>
      </c>
      <c r="H37" s="149"/>
      <c r="I37" s="279"/>
      <c r="J37" s="150"/>
      <c r="K37" s="229"/>
      <c r="L37" s="175"/>
      <c r="M37" s="264"/>
      <c r="N37" s="265"/>
      <c r="O37" s="265"/>
      <c r="P37" s="152"/>
      <c r="Q37" s="153"/>
      <c r="R37" s="154"/>
      <c r="S37" s="151"/>
      <c r="T37" s="196"/>
      <c r="U37" s="210"/>
      <c r="V37" s="192">
        <f>'Pay Calculation'!N20</f>
        <v>0</v>
      </c>
      <c r="W37" s="193">
        <f t="shared" si="0"/>
        <v>0</v>
      </c>
    </row>
    <row r="38" spans="2:23" x14ac:dyDescent="0.2">
      <c r="B38" s="166"/>
      <c r="C38" s="167"/>
      <c r="D38" s="149"/>
      <c r="E38" s="150"/>
      <c r="F38" s="151" t="s">
        <v>40</v>
      </c>
      <c r="G38" s="149" t="s">
        <v>39</v>
      </c>
      <c r="H38" s="149"/>
      <c r="I38" s="279"/>
      <c r="J38" s="150"/>
      <c r="K38" s="229"/>
      <c r="L38" s="175"/>
      <c r="M38" s="264"/>
      <c r="N38" s="265"/>
      <c r="O38" s="265"/>
      <c r="P38" s="152"/>
      <c r="Q38" s="153"/>
      <c r="R38" s="154"/>
      <c r="S38" s="151"/>
      <c r="T38" s="196"/>
      <c r="U38" s="210"/>
      <c r="V38" s="192">
        <f>'Pay Calculation'!N21</f>
        <v>0</v>
      </c>
      <c r="W38" s="193">
        <f t="shared" si="0"/>
        <v>0</v>
      </c>
    </row>
    <row r="39" spans="2:23" x14ac:dyDescent="0.2">
      <c r="B39" s="166"/>
      <c r="C39" s="167"/>
      <c r="D39" s="149"/>
      <c r="E39" s="150"/>
      <c r="F39" s="151" t="s">
        <v>40</v>
      </c>
      <c r="G39" s="149" t="s">
        <v>39</v>
      </c>
      <c r="H39" s="149"/>
      <c r="I39" s="279"/>
      <c r="J39" s="150"/>
      <c r="K39" s="229"/>
      <c r="L39" s="175"/>
      <c r="M39" s="264"/>
      <c r="N39" s="265"/>
      <c r="O39" s="265"/>
      <c r="P39" s="152"/>
      <c r="Q39" s="153"/>
      <c r="R39" s="154"/>
      <c r="S39" s="151"/>
      <c r="T39" s="196"/>
      <c r="U39" s="210"/>
      <c r="V39" s="192">
        <f>'Pay Calculation'!N22</f>
        <v>0</v>
      </c>
      <c r="W39" s="193">
        <f t="shared" si="0"/>
        <v>0</v>
      </c>
    </row>
    <row r="40" spans="2:23" x14ac:dyDescent="0.2">
      <c r="B40" s="166"/>
      <c r="C40" s="167"/>
      <c r="D40" s="149"/>
      <c r="E40" s="150"/>
      <c r="F40" s="151" t="s">
        <v>40</v>
      </c>
      <c r="G40" s="149" t="s">
        <v>39</v>
      </c>
      <c r="H40" s="149"/>
      <c r="I40" s="279"/>
      <c r="J40" s="150"/>
      <c r="K40" s="229"/>
      <c r="L40" s="175"/>
      <c r="M40" s="264"/>
      <c r="N40" s="265"/>
      <c r="O40" s="265"/>
      <c r="P40" s="152"/>
      <c r="Q40" s="153"/>
      <c r="R40" s="154"/>
      <c r="S40" s="151"/>
      <c r="T40" s="196"/>
      <c r="U40" s="210"/>
      <c r="V40" s="192">
        <f>'Pay Calculation'!N23</f>
        <v>0</v>
      </c>
      <c r="W40" s="193">
        <f t="shared" si="0"/>
        <v>0</v>
      </c>
    </row>
    <row r="41" spans="2:23" x14ac:dyDescent="0.2">
      <c r="B41" s="166"/>
      <c r="C41" s="167"/>
      <c r="D41" s="149"/>
      <c r="E41" s="150"/>
      <c r="F41" s="151" t="s">
        <v>40</v>
      </c>
      <c r="G41" s="149" t="s">
        <v>39</v>
      </c>
      <c r="H41" s="149"/>
      <c r="I41" s="279"/>
      <c r="J41" s="150"/>
      <c r="K41" s="229"/>
      <c r="L41" s="175"/>
      <c r="M41" s="264"/>
      <c r="N41" s="265"/>
      <c r="O41" s="265"/>
      <c r="P41" s="152"/>
      <c r="Q41" s="153"/>
      <c r="R41" s="154"/>
      <c r="S41" s="151"/>
      <c r="T41" s="196"/>
      <c r="U41" s="210"/>
      <c r="V41" s="192">
        <f>'Pay Calculation'!N24</f>
        <v>0</v>
      </c>
      <c r="W41" s="193">
        <f t="shared" si="0"/>
        <v>0</v>
      </c>
    </row>
    <row r="42" spans="2:23" x14ac:dyDescent="0.2">
      <c r="B42" s="166"/>
      <c r="C42" s="167"/>
      <c r="D42" s="149"/>
      <c r="E42" s="150"/>
      <c r="F42" s="151" t="s">
        <v>40</v>
      </c>
      <c r="G42" s="149" t="s">
        <v>39</v>
      </c>
      <c r="H42" s="149"/>
      <c r="I42" s="279"/>
      <c r="J42" s="150"/>
      <c r="K42" s="229"/>
      <c r="L42" s="175"/>
      <c r="M42" s="264"/>
      <c r="N42" s="265"/>
      <c r="O42" s="265"/>
      <c r="P42" s="152"/>
      <c r="Q42" s="153"/>
      <c r="R42" s="154"/>
      <c r="S42" s="151"/>
      <c r="T42" s="196"/>
      <c r="U42" s="210"/>
      <c r="V42" s="192">
        <f>'Pay Calculation'!N25</f>
        <v>0</v>
      </c>
      <c r="W42" s="193">
        <f t="shared" si="0"/>
        <v>0</v>
      </c>
    </row>
    <row r="43" spans="2:23" x14ac:dyDescent="0.2">
      <c r="B43" s="166"/>
      <c r="C43" s="167"/>
      <c r="D43" s="149"/>
      <c r="E43" s="150"/>
      <c r="F43" s="151" t="s">
        <v>40</v>
      </c>
      <c r="G43" s="149" t="s">
        <v>39</v>
      </c>
      <c r="H43" s="149"/>
      <c r="I43" s="279"/>
      <c r="J43" s="150"/>
      <c r="K43" s="229"/>
      <c r="L43" s="175"/>
      <c r="M43" s="264"/>
      <c r="N43" s="265"/>
      <c r="O43" s="265"/>
      <c r="P43" s="152"/>
      <c r="Q43" s="153"/>
      <c r="R43" s="154"/>
      <c r="S43" s="151"/>
      <c r="T43" s="196"/>
      <c r="U43" s="210"/>
      <c r="V43" s="192">
        <f>'Pay Calculation'!N26</f>
        <v>0</v>
      </c>
      <c r="W43" s="193">
        <f t="shared" si="0"/>
        <v>0</v>
      </c>
    </row>
    <row r="44" spans="2:23" x14ac:dyDescent="0.2">
      <c r="B44" s="166"/>
      <c r="C44" s="167"/>
      <c r="D44" s="149"/>
      <c r="E44" s="150"/>
      <c r="F44" s="151" t="s">
        <v>40</v>
      </c>
      <c r="G44" s="149" t="s">
        <v>39</v>
      </c>
      <c r="H44" s="149"/>
      <c r="I44" s="279"/>
      <c r="J44" s="150"/>
      <c r="K44" s="229"/>
      <c r="L44" s="175"/>
      <c r="M44" s="264"/>
      <c r="N44" s="265"/>
      <c r="O44" s="265"/>
      <c r="P44" s="152"/>
      <c r="Q44" s="153"/>
      <c r="R44" s="154"/>
      <c r="S44" s="151"/>
      <c r="T44" s="196"/>
      <c r="U44" s="210"/>
      <c r="V44" s="192">
        <f>'Pay Calculation'!N27</f>
        <v>0</v>
      </c>
      <c r="W44" s="193">
        <f t="shared" si="0"/>
        <v>0</v>
      </c>
    </row>
    <row r="45" spans="2:23" x14ac:dyDescent="0.2">
      <c r="B45" s="166"/>
      <c r="C45" s="167"/>
      <c r="D45" s="149"/>
      <c r="E45" s="150"/>
      <c r="F45" s="151" t="s">
        <v>40</v>
      </c>
      <c r="G45" s="149" t="s">
        <v>39</v>
      </c>
      <c r="H45" s="149"/>
      <c r="I45" s="279"/>
      <c r="J45" s="150"/>
      <c r="K45" s="229"/>
      <c r="L45" s="175"/>
      <c r="M45" s="264"/>
      <c r="N45" s="265"/>
      <c r="O45" s="265"/>
      <c r="P45" s="152"/>
      <c r="Q45" s="153"/>
      <c r="R45" s="154"/>
      <c r="S45" s="151"/>
      <c r="T45" s="196"/>
      <c r="U45" s="210"/>
      <c r="V45" s="192">
        <f>'Pay Calculation'!N28</f>
        <v>0</v>
      </c>
      <c r="W45" s="193">
        <f t="shared" si="0"/>
        <v>0</v>
      </c>
    </row>
    <row r="46" spans="2:23" x14ac:dyDescent="0.2">
      <c r="B46" s="166"/>
      <c r="C46" s="167"/>
      <c r="D46" s="149"/>
      <c r="E46" s="150"/>
      <c r="F46" s="151" t="s">
        <v>40</v>
      </c>
      <c r="G46" s="149" t="s">
        <v>39</v>
      </c>
      <c r="H46" s="149"/>
      <c r="I46" s="279"/>
      <c r="J46" s="150"/>
      <c r="K46" s="229"/>
      <c r="L46" s="175"/>
      <c r="M46" s="264"/>
      <c r="N46" s="265"/>
      <c r="O46" s="265"/>
      <c r="P46" s="152"/>
      <c r="Q46" s="153"/>
      <c r="R46" s="154"/>
      <c r="S46" s="151"/>
      <c r="T46" s="196"/>
      <c r="U46" s="210"/>
      <c r="V46" s="192">
        <f>'Pay Calculation'!N29</f>
        <v>0</v>
      </c>
      <c r="W46" s="193">
        <f t="shared" si="0"/>
        <v>0</v>
      </c>
    </row>
    <row r="47" spans="2:23" x14ac:dyDescent="0.2">
      <c r="B47" s="166"/>
      <c r="C47" s="167"/>
      <c r="D47" s="149"/>
      <c r="E47" s="150"/>
      <c r="F47" s="151" t="s">
        <v>40</v>
      </c>
      <c r="G47" s="149" t="s">
        <v>39</v>
      </c>
      <c r="H47" s="149"/>
      <c r="I47" s="279"/>
      <c r="J47" s="150"/>
      <c r="K47" s="229"/>
      <c r="L47" s="175"/>
      <c r="M47" s="264"/>
      <c r="N47" s="265"/>
      <c r="O47" s="265"/>
      <c r="P47" s="152"/>
      <c r="Q47" s="153"/>
      <c r="R47" s="154"/>
      <c r="S47" s="151"/>
      <c r="T47" s="196"/>
      <c r="U47" s="210"/>
      <c r="V47" s="192">
        <f>'Pay Calculation'!N30</f>
        <v>0</v>
      </c>
      <c r="W47" s="193">
        <f t="shared" si="0"/>
        <v>0</v>
      </c>
    </row>
    <row r="48" spans="2:23" x14ac:dyDescent="0.2">
      <c r="B48" s="166"/>
      <c r="C48" s="167"/>
      <c r="D48" s="149"/>
      <c r="E48" s="150"/>
      <c r="F48" s="151" t="s">
        <v>40</v>
      </c>
      <c r="G48" s="149" t="s">
        <v>39</v>
      </c>
      <c r="H48" s="149"/>
      <c r="I48" s="279"/>
      <c r="J48" s="150"/>
      <c r="K48" s="229"/>
      <c r="L48" s="175"/>
      <c r="M48" s="264"/>
      <c r="N48" s="265"/>
      <c r="O48" s="265"/>
      <c r="P48" s="152"/>
      <c r="Q48" s="153"/>
      <c r="R48" s="154"/>
      <c r="S48" s="151"/>
      <c r="T48" s="196"/>
      <c r="U48" s="210"/>
      <c r="V48" s="192">
        <f>'Pay Calculation'!N31</f>
        <v>0</v>
      </c>
      <c r="W48" s="193">
        <f t="shared" si="0"/>
        <v>0</v>
      </c>
    </row>
    <row r="49" spans="2:23" x14ac:dyDescent="0.2">
      <c r="B49" s="166"/>
      <c r="C49" s="167"/>
      <c r="D49" s="149"/>
      <c r="E49" s="150"/>
      <c r="F49" s="151" t="s">
        <v>40</v>
      </c>
      <c r="G49" s="149" t="s">
        <v>39</v>
      </c>
      <c r="H49" s="149"/>
      <c r="I49" s="279"/>
      <c r="J49" s="150"/>
      <c r="K49" s="229"/>
      <c r="L49" s="175"/>
      <c r="M49" s="264"/>
      <c r="N49" s="265"/>
      <c r="O49" s="265"/>
      <c r="P49" s="152"/>
      <c r="Q49" s="153"/>
      <c r="R49" s="154"/>
      <c r="S49" s="151"/>
      <c r="T49" s="196"/>
      <c r="U49" s="210"/>
      <c r="V49" s="192">
        <f>'Pay Calculation'!N32</f>
        <v>0</v>
      </c>
      <c r="W49" s="193">
        <f t="shared" si="0"/>
        <v>0</v>
      </c>
    </row>
    <row r="50" spans="2:23" x14ac:dyDescent="0.2">
      <c r="B50" s="166"/>
      <c r="C50" s="167"/>
      <c r="D50" s="149"/>
      <c r="E50" s="150"/>
      <c r="F50" s="151" t="s">
        <v>40</v>
      </c>
      <c r="G50" s="149" t="s">
        <v>39</v>
      </c>
      <c r="H50" s="149"/>
      <c r="I50" s="279"/>
      <c r="J50" s="150"/>
      <c r="K50" s="229"/>
      <c r="L50" s="175"/>
      <c r="M50" s="264"/>
      <c r="N50" s="265"/>
      <c r="O50" s="265"/>
      <c r="P50" s="152"/>
      <c r="Q50" s="153"/>
      <c r="R50" s="154"/>
      <c r="S50" s="151"/>
      <c r="T50" s="196"/>
      <c r="U50" s="210"/>
      <c r="V50" s="192">
        <f>'Pay Calculation'!N33</f>
        <v>0</v>
      </c>
      <c r="W50" s="193">
        <f t="shared" si="0"/>
        <v>0</v>
      </c>
    </row>
    <row r="51" spans="2:23" x14ac:dyDescent="0.2">
      <c r="B51" s="166"/>
      <c r="C51" s="167"/>
      <c r="D51" s="149"/>
      <c r="E51" s="150"/>
      <c r="F51" s="151" t="s">
        <v>40</v>
      </c>
      <c r="G51" s="149" t="s">
        <v>39</v>
      </c>
      <c r="H51" s="149"/>
      <c r="I51" s="279"/>
      <c r="J51" s="150"/>
      <c r="K51" s="229"/>
      <c r="L51" s="175"/>
      <c r="M51" s="264"/>
      <c r="N51" s="265"/>
      <c r="O51" s="265"/>
      <c r="P51" s="152"/>
      <c r="Q51" s="153"/>
      <c r="R51" s="154"/>
      <c r="S51" s="151"/>
      <c r="T51" s="196"/>
      <c r="U51" s="210"/>
      <c r="V51" s="192">
        <f>'Pay Calculation'!N34</f>
        <v>0</v>
      </c>
      <c r="W51" s="193">
        <f t="shared" si="0"/>
        <v>0</v>
      </c>
    </row>
    <row r="52" spans="2:23" x14ac:dyDescent="0.2">
      <c r="B52" s="166"/>
      <c r="C52" s="167"/>
      <c r="D52" s="149"/>
      <c r="E52" s="150"/>
      <c r="F52" s="151" t="s">
        <v>40</v>
      </c>
      <c r="G52" s="149" t="s">
        <v>39</v>
      </c>
      <c r="H52" s="149"/>
      <c r="I52" s="279"/>
      <c r="J52" s="150"/>
      <c r="K52" s="229"/>
      <c r="L52" s="175"/>
      <c r="M52" s="264"/>
      <c r="N52" s="265"/>
      <c r="O52" s="265"/>
      <c r="P52" s="152"/>
      <c r="Q52" s="153"/>
      <c r="R52" s="154"/>
      <c r="S52" s="151"/>
      <c r="T52" s="196"/>
      <c r="U52" s="210"/>
      <c r="V52" s="192">
        <f>'Pay Calculation'!N35</f>
        <v>0</v>
      </c>
      <c r="W52" s="193">
        <f t="shared" si="0"/>
        <v>0</v>
      </c>
    </row>
    <row r="53" spans="2:23" x14ac:dyDescent="0.2">
      <c r="B53" s="166"/>
      <c r="C53" s="167"/>
      <c r="D53" s="149"/>
      <c r="E53" s="150"/>
      <c r="F53" s="151" t="s">
        <v>40</v>
      </c>
      <c r="G53" s="149" t="s">
        <v>39</v>
      </c>
      <c r="H53" s="149"/>
      <c r="I53" s="279"/>
      <c r="J53" s="150"/>
      <c r="K53" s="229"/>
      <c r="L53" s="175"/>
      <c r="M53" s="264"/>
      <c r="N53" s="265"/>
      <c r="O53" s="265"/>
      <c r="P53" s="152"/>
      <c r="Q53" s="153"/>
      <c r="R53" s="154"/>
      <c r="S53" s="151"/>
      <c r="T53" s="196"/>
      <c r="U53" s="210"/>
      <c r="V53" s="192">
        <f>'Pay Calculation'!N36</f>
        <v>0</v>
      </c>
      <c r="W53" s="193">
        <f t="shared" si="0"/>
        <v>0</v>
      </c>
    </row>
    <row r="54" spans="2:23" x14ac:dyDescent="0.2">
      <c r="B54" s="166"/>
      <c r="C54" s="167"/>
      <c r="D54" s="149"/>
      <c r="E54" s="150"/>
      <c r="F54" s="151" t="s">
        <v>40</v>
      </c>
      <c r="G54" s="149" t="s">
        <v>39</v>
      </c>
      <c r="H54" s="149"/>
      <c r="I54" s="279"/>
      <c r="J54" s="150"/>
      <c r="K54" s="229"/>
      <c r="L54" s="175"/>
      <c r="M54" s="264"/>
      <c r="N54" s="265"/>
      <c r="O54" s="265"/>
      <c r="P54" s="152"/>
      <c r="Q54" s="153"/>
      <c r="R54" s="154"/>
      <c r="S54" s="151"/>
      <c r="T54" s="196"/>
      <c r="U54" s="210"/>
      <c r="V54" s="192">
        <f>'Pay Calculation'!N37</f>
        <v>0</v>
      </c>
      <c r="W54" s="193">
        <f t="shared" si="0"/>
        <v>0</v>
      </c>
    </row>
    <row r="55" spans="2:23" x14ac:dyDescent="0.2">
      <c r="B55" s="166"/>
      <c r="C55" s="167"/>
      <c r="D55" s="149"/>
      <c r="E55" s="150"/>
      <c r="F55" s="151" t="s">
        <v>40</v>
      </c>
      <c r="G55" s="149" t="s">
        <v>39</v>
      </c>
      <c r="H55" s="149"/>
      <c r="I55" s="279"/>
      <c r="J55" s="150"/>
      <c r="K55" s="229"/>
      <c r="L55" s="175"/>
      <c r="M55" s="264"/>
      <c r="N55" s="265"/>
      <c r="O55" s="265"/>
      <c r="P55" s="152"/>
      <c r="Q55" s="153"/>
      <c r="R55" s="154"/>
      <c r="S55" s="151"/>
      <c r="T55" s="196"/>
      <c r="U55" s="210"/>
      <c r="V55" s="192">
        <f>'Pay Calculation'!N38</f>
        <v>0</v>
      </c>
      <c r="W55" s="193">
        <f t="shared" si="0"/>
        <v>0</v>
      </c>
    </row>
    <row r="56" spans="2:23" x14ac:dyDescent="0.2">
      <c r="B56" s="166"/>
      <c r="C56" s="167"/>
      <c r="D56" s="149"/>
      <c r="E56" s="150"/>
      <c r="F56" s="151" t="s">
        <v>40</v>
      </c>
      <c r="G56" s="149" t="s">
        <v>39</v>
      </c>
      <c r="H56" s="149"/>
      <c r="I56" s="279"/>
      <c r="J56" s="150"/>
      <c r="K56" s="229"/>
      <c r="L56" s="175"/>
      <c r="M56" s="264"/>
      <c r="N56" s="265"/>
      <c r="O56" s="265"/>
      <c r="P56" s="152"/>
      <c r="Q56" s="153"/>
      <c r="R56" s="154"/>
      <c r="S56" s="151"/>
      <c r="T56" s="196"/>
      <c r="U56" s="210"/>
      <c r="V56" s="192">
        <f>'Pay Calculation'!N39</f>
        <v>0</v>
      </c>
      <c r="W56" s="193">
        <f t="shared" si="0"/>
        <v>0</v>
      </c>
    </row>
    <row r="57" spans="2:23" x14ac:dyDescent="0.2">
      <c r="B57" s="166"/>
      <c r="C57" s="167"/>
      <c r="D57" s="149"/>
      <c r="E57" s="150"/>
      <c r="F57" s="151" t="s">
        <v>40</v>
      </c>
      <c r="G57" s="149" t="s">
        <v>39</v>
      </c>
      <c r="H57" s="149"/>
      <c r="I57" s="279"/>
      <c r="J57" s="150"/>
      <c r="K57" s="229"/>
      <c r="L57" s="175"/>
      <c r="M57" s="264"/>
      <c r="N57" s="265"/>
      <c r="O57" s="265"/>
      <c r="P57" s="152"/>
      <c r="Q57" s="153"/>
      <c r="R57" s="154"/>
      <c r="S57" s="151"/>
      <c r="T57" s="196"/>
      <c r="U57" s="210"/>
      <c r="V57" s="192">
        <f>'Pay Calculation'!N40</f>
        <v>0</v>
      </c>
      <c r="W57" s="193">
        <f t="shared" si="0"/>
        <v>0</v>
      </c>
    </row>
    <row r="58" spans="2:23" x14ac:dyDescent="0.2">
      <c r="B58" s="166"/>
      <c r="C58" s="167"/>
      <c r="D58" s="149"/>
      <c r="E58" s="150"/>
      <c r="F58" s="151" t="s">
        <v>40</v>
      </c>
      <c r="G58" s="149" t="s">
        <v>39</v>
      </c>
      <c r="H58" s="149"/>
      <c r="I58" s="279"/>
      <c r="J58" s="150"/>
      <c r="K58" s="229"/>
      <c r="L58" s="175"/>
      <c r="M58" s="264"/>
      <c r="N58" s="265"/>
      <c r="O58" s="265"/>
      <c r="P58" s="152"/>
      <c r="Q58" s="153"/>
      <c r="R58" s="154"/>
      <c r="S58" s="151"/>
      <c r="T58" s="196"/>
      <c r="U58" s="210"/>
      <c r="V58" s="192">
        <f>'Pay Calculation'!N41</f>
        <v>0</v>
      </c>
      <c r="W58" s="193">
        <f t="shared" si="0"/>
        <v>0</v>
      </c>
    </row>
    <row r="59" spans="2:23" x14ac:dyDescent="0.2">
      <c r="B59" s="166"/>
      <c r="C59" s="167"/>
      <c r="D59" s="149"/>
      <c r="E59" s="150"/>
      <c r="F59" s="151" t="s">
        <v>40</v>
      </c>
      <c r="G59" s="149" t="s">
        <v>39</v>
      </c>
      <c r="H59" s="149"/>
      <c r="I59" s="279"/>
      <c r="J59" s="150"/>
      <c r="K59" s="229"/>
      <c r="L59" s="175"/>
      <c r="M59" s="264"/>
      <c r="N59" s="265"/>
      <c r="O59" s="265"/>
      <c r="P59" s="152"/>
      <c r="Q59" s="153"/>
      <c r="R59" s="154"/>
      <c r="S59" s="151"/>
      <c r="T59" s="196"/>
      <c r="U59" s="210"/>
      <c r="V59" s="192">
        <f>'Pay Calculation'!N42</f>
        <v>0</v>
      </c>
      <c r="W59" s="193">
        <f t="shared" si="0"/>
        <v>0</v>
      </c>
    </row>
    <row r="60" spans="2:23" x14ac:dyDescent="0.2">
      <c r="B60" s="166"/>
      <c r="C60" s="167"/>
      <c r="D60" s="149"/>
      <c r="E60" s="150"/>
      <c r="F60" s="151" t="s">
        <v>40</v>
      </c>
      <c r="G60" s="149" t="s">
        <v>39</v>
      </c>
      <c r="H60" s="149"/>
      <c r="I60" s="279"/>
      <c r="J60" s="150"/>
      <c r="K60" s="229"/>
      <c r="L60" s="175"/>
      <c r="M60" s="264"/>
      <c r="N60" s="265"/>
      <c r="O60" s="265"/>
      <c r="P60" s="152"/>
      <c r="Q60" s="153"/>
      <c r="R60" s="154"/>
      <c r="S60" s="151"/>
      <c r="T60" s="196"/>
      <c r="U60" s="210"/>
      <c r="V60" s="192">
        <f>'Pay Calculation'!N43</f>
        <v>0</v>
      </c>
      <c r="W60" s="193">
        <f t="shared" si="0"/>
        <v>0</v>
      </c>
    </row>
    <row r="61" spans="2:23" x14ac:dyDescent="0.2">
      <c r="B61" s="166"/>
      <c r="C61" s="167"/>
      <c r="D61" s="149"/>
      <c r="E61" s="150"/>
      <c r="F61" s="151" t="s">
        <v>40</v>
      </c>
      <c r="G61" s="149" t="s">
        <v>39</v>
      </c>
      <c r="H61" s="149"/>
      <c r="I61" s="279"/>
      <c r="J61" s="150"/>
      <c r="K61" s="229"/>
      <c r="L61" s="175"/>
      <c r="M61" s="264"/>
      <c r="N61" s="265"/>
      <c r="O61" s="265"/>
      <c r="P61" s="152"/>
      <c r="Q61" s="153"/>
      <c r="R61" s="154"/>
      <c r="S61" s="151"/>
      <c r="T61" s="196"/>
      <c r="U61" s="210"/>
      <c r="V61" s="192">
        <f>'Pay Calculation'!N44</f>
        <v>0</v>
      </c>
      <c r="W61" s="193">
        <f t="shared" si="0"/>
        <v>0</v>
      </c>
    </row>
    <row r="62" spans="2:23" x14ac:dyDescent="0.2">
      <c r="B62" s="166"/>
      <c r="C62" s="167"/>
      <c r="D62" s="149"/>
      <c r="E62" s="150"/>
      <c r="F62" s="151" t="s">
        <v>40</v>
      </c>
      <c r="G62" s="149" t="s">
        <v>39</v>
      </c>
      <c r="H62" s="149"/>
      <c r="I62" s="279"/>
      <c r="J62" s="150"/>
      <c r="K62" s="229"/>
      <c r="L62" s="175"/>
      <c r="M62" s="264"/>
      <c r="N62" s="265"/>
      <c r="O62" s="265"/>
      <c r="P62" s="152"/>
      <c r="Q62" s="153"/>
      <c r="R62" s="154"/>
      <c r="S62" s="151"/>
      <c r="T62" s="196"/>
      <c r="U62" s="210"/>
      <c r="V62" s="192">
        <f>'Pay Calculation'!N45</f>
        <v>0</v>
      </c>
      <c r="W62" s="193">
        <f t="shared" si="0"/>
        <v>0</v>
      </c>
    </row>
    <row r="63" spans="2:23" x14ac:dyDescent="0.2">
      <c r="B63" s="166"/>
      <c r="C63" s="167"/>
      <c r="D63" s="149"/>
      <c r="E63" s="150"/>
      <c r="F63" s="151" t="s">
        <v>40</v>
      </c>
      <c r="G63" s="149" t="s">
        <v>39</v>
      </c>
      <c r="H63" s="149"/>
      <c r="I63" s="279"/>
      <c r="J63" s="150"/>
      <c r="K63" s="229"/>
      <c r="L63" s="175"/>
      <c r="M63" s="264"/>
      <c r="N63" s="265"/>
      <c r="O63" s="265"/>
      <c r="P63" s="152"/>
      <c r="Q63" s="153"/>
      <c r="R63" s="154"/>
      <c r="S63" s="151"/>
      <c r="T63" s="196"/>
      <c r="U63" s="210"/>
      <c r="V63" s="192">
        <f>'Pay Calculation'!N46</f>
        <v>0</v>
      </c>
      <c r="W63" s="193">
        <f t="shared" si="0"/>
        <v>0</v>
      </c>
    </row>
    <row r="64" spans="2:23" x14ac:dyDescent="0.2">
      <c r="B64" s="166"/>
      <c r="C64" s="167"/>
      <c r="D64" s="149"/>
      <c r="E64" s="150"/>
      <c r="F64" s="151" t="s">
        <v>40</v>
      </c>
      <c r="G64" s="149" t="s">
        <v>39</v>
      </c>
      <c r="H64" s="149"/>
      <c r="I64" s="279"/>
      <c r="J64" s="150"/>
      <c r="K64" s="229"/>
      <c r="L64" s="175"/>
      <c r="M64" s="264"/>
      <c r="N64" s="265"/>
      <c r="O64" s="265"/>
      <c r="P64" s="152"/>
      <c r="Q64" s="153"/>
      <c r="R64" s="154"/>
      <c r="S64" s="151"/>
      <c r="T64" s="196"/>
      <c r="U64" s="210"/>
      <c r="V64" s="192">
        <f>'Pay Calculation'!N47</f>
        <v>0</v>
      </c>
      <c r="W64" s="193">
        <f t="shared" si="0"/>
        <v>0</v>
      </c>
    </row>
    <row r="65" spans="2:23" x14ac:dyDescent="0.2">
      <c r="B65" s="166"/>
      <c r="C65" s="167"/>
      <c r="D65" s="149"/>
      <c r="E65" s="150"/>
      <c r="F65" s="151" t="s">
        <v>40</v>
      </c>
      <c r="G65" s="149" t="s">
        <v>39</v>
      </c>
      <c r="H65" s="149"/>
      <c r="I65" s="279"/>
      <c r="J65" s="150"/>
      <c r="K65" s="229"/>
      <c r="L65" s="175"/>
      <c r="M65" s="264"/>
      <c r="N65" s="265"/>
      <c r="O65" s="265"/>
      <c r="P65" s="152"/>
      <c r="Q65" s="153"/>
      <c r="R65" s="154"/>
      <c r="S65" s="151"/>
      <c r="T65" s="196"/>
      <c r="U65" s="210"/>
      <c r="V65" s="192">
        <f>'Pay Calculation'!N48</f>
        <v>0</v>
      </c>
      <c r="W65" s="193">
        <f t="shared" si="0"/>
        <v>0</v>
      </c>
    </row>
    <row r="66" spans="2:23" x14ac:dyDescent="0.2">
      <c r="B66" s="166"/>
      <c r="C66" s="167"/>
      <c r="D66" s="149"/>
      <c r="E66" s="150"/>
      <c r="F66" s="151" t="s">
        <v>40</v>
      </c>
      <c r="G66" s="149" t="s">
        <v>39</v>
      </c>
      <c r="H66" s="149"/>
      <c r="I66" s="279"/>
      <c r="J66" s="150"/>
      <c r="K66" s="229"/>
      <c r="L66" s="175"/>
      <c r="M66" s="264"/>
      <c r="N66" s="265"/>
      <c r="O66" s="265"/>
      <c r="P66" s="152"/>
      <c r="Q66" s="153"/>
      <c r="R66" s="154"/>
      <c r="S66" s="151"/>
      <c r="T66" s="196"/>
      <c r="U66" s="210"/>
      <c r="V66" s="192">
        <f>'Pay Calculation'!N49</f>
        <v>0</v>
      </c>
      <c r="W66" s="193">
        <f t="shared" si="0"/>
        <v>0</v>
      </c>
    </row>
    <row r="67" spans="2:23" x14ac:dyDescent="0.2">
      <c r="B67" s="166"/>
      <c r="C67" s="167"/>
      <c r="D67" s="149"/>
      <c r="E67" s="150"/>
      <c r="F67" s="151" t="s">
        <v>40</v>
      </c>
      <c r="G67" s="149" t="s">
        <v>39</v>
      </c>
      <c r="H67" s="149"/>
      <c r="I67" s="279"/>
      <c r="J67" s="150"/>
      <c r="K67" s="229"/>
      <c r="L67" s="175"/>
      <c r="M67" s="264"/>
      <c r="N67" s="265"/>
      <c r="O67" s="265"/>
      <c r="P67" s="152"/>
      <c r="Q67" s="153"/>
      <c r="R67" s="154"/>
      <c r="S67" s="151"/>
      <c r="T67" s="196"/>
      <c r="U67" s="210"/>
      <c r="V67" s="192">
        <f>'Pay Calculation'!N50</f>
        <v>0</v>
      </c>
      <c r="W67" s="193">
        <f t="shared" si="0"/>
        <v>0</v>
      </c>
    </row>
    <row r="68" spans="2:23" x14ac:dyDescent="0.2">
      <c r="B68" s="166"/>
      <c r="C68" s="167"/>
      <c r="D68" s="149"/>
      <c r="E68" s="150"/>
      <c r="F68" s="151" t="s">
        <v>40</v>
      </c>
      <c r="G68" s="149" t="s">
        <v>39</v>
      </c>
      <c r="H68" s="149"/>
      <c r="I68" s="279"/>
      <c r="J68" s="150"/>
      <c r="K68" s="229"/>
      <c r="L68" s="175"/>
      <c r="M68" s="264"/>
      <c r="N68" s="265"/>
      <c r="O68" s="265"/>
      <c r="P68" s="152"/>
      <c r="Q68" s="153"/>
      <c r="R68" s="154"/>
      <c r="S68" s="151"/>
      <c r="T68" s="196"/>
      <c r="U68" s="210"/>
      <c r="V68" s="192">
        <f>'Pay Calculation'!N51</f>
        <v>0</v>
      </c>
      <c r="W68" s="193">
        <f t="shared" si="0"/>
        <v>0</v>
      </c>
    </row>
    <row r="69" spans="2:23" ht="13.5" thickBot="1" x14ac:dyDescent="0.25">
      <c r="B69" s="168"/>
      <c r="C69" s="169"/>
      <c r="D69" s="155"/>
      <c r="E69" s="156"/>
      <c r="F69" s="157" t="s">
        <v>40</v>
      </c>
      <c r="G69" s="155" t="s">
        <v>39</v>
      </c>
      <c r="H69" s="155"/>
      <c r="I69" s="280"/>
      <c r="J69" s="206"/>
      <c r="K69" s="230"/>
      <c r="L69" s="176"/>
      <c r="M69" s="266"/>
      <c r="N69" s="267"/>
      <c r="O69" s="267"/>
      <c r="P69" s="158"/>
      <c r="Q69" s="159"/>
      <c r="R69" s="160"/>
      <c r="S69" s="157"/>
      <c r="T69" s="197"/>
      <c r="U69" s="211"/>
      <c r="V69" s="194">
        <f>'Pay Calculation'!N52</f>
        <v>0</v>
      </c>
      <c r="W69" s="195">
        <f t="shared" si="0"/>
        <v>0</v>
      </c>
    </row>
  </sheetData>
  <mergeCells count="29">
    <mergeCell ref="B16:E16"/>
    <mergeCell ref="F16:K16"/>
    <mergeCell ref="L16:O16"/>
    <mergeCell ref="P16:R16"/>
    <mergeCell ref="S8:U8"/>
    <mergeCell ref="S9:U9"/>
    <mergeCell ref="M18:O18"/>
    <mergeCell ref="Q18:R18"/>
    <mergeCell ref="V5:V6"/>
    <mergeCell ref="W5:W6"/>
    <mergeCell ref="N12:Q12"/>
    <mergeCell ref="N13:Q13"/>
    <mergeCell ref="N14:Q14"/>
    <mergeCell ref="S5:U6"/>
    <mergeCell ref="V8:W9"/>
    <mergeCell ref="S11:W12"/>
    <mergeCell ref="N8:Q8"/>
    <mergeCell ref="N9:Q9"/>
    <mergeCell ref="N11:Q11"/>
    <mergeCell ref="V3:W3"/>
    <mergeCell ref="V4:W4"/>
    <mergeCell ref="S3:T4"/>
    <mergeCell ref="F2:I2"/>
    <mergeCell ref="N2:Q2"/>
    <mergeCell ref="N3:Q3"/>
    <mergeCell ref="F4:I6"/>
    <mergeCell ref="N4:Q4"/>
    <mergeCell ref="N5:Q5"/>
    <mergeCell ref="N6:Q6"/>
  </mergeCells>
  <conditionalFormatting sqref="P20">
    <cfRule type="expression" dxfId="9" priority="13">
      <formula>F20="No"</formula>
    </cfRule>
  </conditionalFormatting>
  <conditionalFormatting sqref="Q20">
    <cfRule type="expression" dxfId="8" priority="20">
      <formula>F20="Yes"</formula>
    </cfRule>
  </conditionalFormatting>
  <conditionalFormatting sqref="R20">
    <cfRule type="expression" dxfId="7" priority="11">
      <formula>F20="Yes"</formula>
    </cfRule>
  </conditionalFormatting>
  <conditionalFormatting sqref="P21:P69">
    <cfRule type="expression" dxfId="6" priority="9">
      <formula>F21="No"</formula>
    </cfRule>
  </conditionalFormatting>
  <conditionalFormatting sqref="Q21:Q69">
    <cfRule type="expression" dxfId="5" priority="10">
      <formula>F21="Yes"</formula>
    </cfRule>
  </conditionalFormatting>
  <conditionalFormatting sqref="R21:R69">
    <cfRule type="expression" dxfId="4" priority="8">
      <formula>F21="Yes"</formula>
    </cfRule>
  </conditionalFormatting>
  <conditionalFormatting sqref="I20:I69">
    <cfRule type="expression" dxfId="3" priority="5">
      <formula>F20="Yes"</formula>
    </cfRule>
  </conditionalFormatting>
  <conditionalFormatting sqref="K20:K69">
    <cfRule type="expression" dxfId="2" priority="3">
      <formula>J20="Yes"</formula>
    </cfRule>
  </conditionalFormatting>
  <conditionalFormatting sqref="T20:T69">
    <cfRule type="expression" dxfId="1" priority="2">
      <formula>S20=Days_in_period</formula>
    </cfRule>
  </conditionalFormatting>
  <conditionalFormatting sqref="U20:U69">
    <cfRule type="expression" dxfId="0" priority="1">
      <formula>U20&lt;V20</formula>
    </cfRule>
  </conditionalFormatting>
  <dataValidations count="6">
    <dataValidation type="whole" allowBlank="1" showInputMessage="1" showErrorMessage="1" sqref="S20:S69">
      <formula1>0</formula1>
      <formula2>Days_in_period</formula2>
    </dataValidation>
    <dataValidation type="whole" operator="lessThanOrEqual" allowBlank="1" showInputMessage="1" showErrorMessage="1" sqref="V4:W4">
      <formula1>V3+31</formula1>
    </dataValidation>
    <dataValidation type="date" allowBlank="1" showInputMessage="1" showErrorMessage="1" error="This date must be after 1 March 2020" sqref="M20:O69">
      <formula1>43891</formula1>
      <formula2>44196</formula2>
    </dataValidation>
    <dataValidation type="date" allowBlank="1" showInputMessage="1" showErrorMessage="1" error="Thsi must be in the tax year 2019/20, and before 19 March." sqref="I20:I69">
      <formula1>43561</formula1>
      <formula2>43909</formula2>
    </dataValidation>
    <dataValidation type="date" allowBlank="1" showInputMessage="1" showErrorMessage="1" sqref="V3:W3">
      <formula1>43891</formula1>
      <formula2>44196</formula2>
    </dataValidation>
    <dataValidation type="decimal" operator="greaterThanOrEqual" allowBlank="1" showInputMessage="1" showErrorMessage="1" sqref="V8:W9">
      <formula1>0</formula1>
    </dataValidation>
  </dataValidations>
  <hyperlinks>
    <hyperlink ref="C8" r:id="rId1"/>
    <hyperlink ref="C9" r:id="rId2"/>
  </hyperlinks>
  <pageMargins left="0.7" right="0.7" top="0.75" bottom="0.75" header="0.3" footer="0.3"/>
  <pageSetup paperSize="9" scale="45" fitToHeight="0" orientation="landscape" horizontalDpi="4294967293" r:id="rId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Data!$A$23:$B$23</xm:f>
          </x14:formula1>
          <xm:sqref>L20:L69 F20:H69 J20:J69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71"/>
  <sheetViews>
    <sheetView showGridLines="0" workbookViewId="0">
      <selection activeCell="O8" sqref="O8"/>
    </sheetView>
  </sheetViews>
  <sheetFormatPr defaultRowHeight="12.75" x14ac:dyDescent="0.2"/>
  <cols>
    <col min="1" max="1" width="3.7109375" style="94" customWidth="1"/>
    <col min="2" max="2" width="28.85546875" style="94" customWidth="1"/>
    <col min="3" max="3" width="20.85546875" style="94" customWidth="1"/>
    <col min="4" max="4" width="12.7109375" style="94" customWidth="1"/>
    <col min="5" max="5" width="16" style="94" customWidth="1"/>
    <col min="6" max="11" width="13.7109375" style="94" customWidth="1"/>
    <col min="12" max="12" width="10.85546875" style="95" customWidth="1"/>
    <col min="13" max="13" width="10.140625" style="94" customWidth="1"/>
    <col min="14" max="16384" width="9.140625" style="94"/>
  </cols>
  <sheetData>
    <row r="1" spans="2:17" customFormat="1" ht="13.5" thickBot="1" x14ac:dyDescent="0.25">
      <c r="D1" s="3"/>
      <c r="E1" s="3"/>
      <c r="F1" s="3"/>
      <c r="G1" s="3"/>
      <c r="H1" s="94"/>
      <c r="I1" s="94"/>
      <c r="J1" s="3"/>
      <c r="K1" s="3"/>
      <c r="L1" s="3"/>
      <c r="M1" s="3"/>
      <c r="Q1" s="1"/>
    </row>
    <row r="2" spans="2:17" customFormat="1" ht="16.5" thickBot="1" x14ac:dyDescent="0.3">
      <c r="B2" s="382" t="s">
        <v>94</v>
      </c>
      <c r="C2" s="383"/>
      <c r="D2" s="3"/>
      <c r="E2" s="3"/>
      <c r="F2" s="3"/>
      <c r="G2" s="3"/>
      <c r="H2" s="132"/>
      <c r="I2" s="132" t="s">
        <v>95</v>
      </c>
      <c r="J2" s="131" t="s">
        <v>224</v>
      </c>
      <c r="L2" s="95"/>
      <c r="M2" s="94"/>
      <c r="Q2" s="1"/>
    </row>
    <row r="3" spans="2:17" customFormat="1" ht="13.5" thickBot="1" x14ac:dyDescent="0.25">
      <c r="D3" s="3"/>
      <c r="E3" s="3"/>
      <c r="F3" s="3"/>
      <c r="G3" s="3"/>
      <c r="H3" s="130"/>
      <c r="I3" s="132" t="s">
        <v>225</v>
      </c>
      <c r="J3" s="131" t="s">
        <v>226</v>
      </c>
      <c r="L3" s="95"/>
      <c r="M3" s="94"/>
      <c r="Q3" s="1"/>
    </row>
    <row r="4" spans="2:17" customFormat="1" x14ac:dyDescent="0.2">
      <c r="B4" s="331" t="s">
        <v>98</v>
      </c>
      <c r="C4" s="384"/>
      <c r="D4" s="3"/>
      <c r="E4" s="3"/>
      <c r="F4" s="3"/>
      <c r="G4" s="3"/>
      <c r="H4" s="132"/>
      <c r="I4" s="132" t="s">
        <v>96</v>
      </c>
      <c r="J4" s="130" t="s">
        <v>227</v>
      </c>
      <c r="L4" s="95"/>
      <c r="M4" s="94"/>
      <c r="Q4" s="1"/>
    </row>
    <row r="5" spans="2:17" customFormat="1" x14ac:dyDescent="0.2">
      <c r="B5" s="385"/>
      <c r="C5" s="386"/>
      <c r="D5" s="3"/>
      <c r="E5" s="3"/>
      <c r="F5" s="3"/>
      <c r="G5" s="3"/>
      <c r="H5" s="132"/>
      <c r="I5" s="130"/>
      <c r="J5" s="3"/>
      <c r="K5" s="3"/>
      <c r="L5" s="95"/>
      <c r="M5" s="94"/>
      <c r="Q5" s="1"/>
    </row>
    <row r="6" spans="2:17" customFormat="1" ht="13.5" thickBot="1" x14ac:dyDescent="0.25">
      <c r="B6" s="387"/>
      <c r="C6" s="388"/>
      <c r="D6" s="3"/>
      <c r="E6" s="3"/>
      <c r="F6" s="3"/>
      <c r="G6" s="3"/>
      <c r="H6" s="131"/>
      <c r="I6" s="131"/>
      <c r="J6" s="3"/>
      <c r="K6" s="3"/>
      <c r="L6" s="95"/>
      <c r="M6" s="94"/>
      <c r="Q6" s="1"/>
    </row>
    <row r="7" spans="2:17" s="95" customFormat="1" ht="13.5" thickBot="1" x14ac:dyDescent="0.25"/>
    <row r="8" spans="2:17" x14ac:dyDescent="0.2">
      <c r="B8" s="96" t="s">
        <v>11</v>
      </c>
      <c r="C8" s="389">
        <f>'Data entry'!N2</f>
        <v>0</v>
      </c>
      <c r="D8" s="390"/>
      <c r="E8" s="391"/>
      <c r="F8" s="95"/>
      <c r="G8" s="398" t="s">
        <v>15</v>
      </c>
      <c r="H8" s="399"/>
      <c r="I8" s="97" t="s">
        <v>5</v>
      </c>
      <c r="J8" s="392">
        <f>'Data entry'!V3</f>
        <v>43922</v>
      </c>
      <c r="K8" s="393"/>
    </row>
    <row r="9" spans="2:17" x14ac:dyDescent="0.2">
      <c r="B9" s="98" t="s">
        <v>12</v>
      </c>
      <c r="C9" s="373">
        <f>'Data entry'!N3</f>
        <v>0</v>
      </c>
      <c r="D9" s="374"/>
      <c r="E9" s="375"/>
      <c r="F9" s="95"/>
      <c r="G9" s="400"/>
      <c r="H9" s="401"/>
      <c r="I9" s="99" t="s">
        <v>6</v>
      </c>
      <c r="J9" s="394">
        <f>'Data entry'!V4</f>
        <v>43935</v>
      </c>
      <c r="K9" s="395"/>
    </row>
    <row r="10" spans="2:17" x14ac:dyDescent="0.2">
      <c r="B10" s="98" t="s">
        <v>4</v>
      </c>
      <c r="C10" s="373">
        <f>'Data entry'!N4</f>
        <v>0</v>
      </c>
      <c r="D10" s="374"/>
      <c r="E10" s="375"/>
      <c r="F10" s="95"/>
      <c r="G10" s="402" t="s">
        <v>52</v>
      </c>
      <c r="H10" s="403"/>
      <c r="I10" s="404"/>
      <c r="J10" s="406">
        <f>COUNT('Data entry'!S20:S69)</f>
        <v>0</v>
      </c>
      <c r="K10" s="407"/>
    </row>
    <row r="11" spans="2:17" x14ac:dyDescent="0.2">
      <c r="B11" s="98" t="s">
        <v>55</v>
      </c>
      <c r="C11" s="373">
        <f>'Data entry'!N5</f>
        <v>0</v>
      </c>
      <c r="D11" s="374"/>
      <c r="E11" s="375"/>
      <c r="F11" s="95"/>
      <c r="G11" s="400"/>
      <c r="H11" s="405"/>
      <c r="I11" s="401"/>
      <c r="J11" s="408"/>
      <c r="K11" s="409"/>
    </row>
    <row r="12" spans="2:17" ht="13.5" thickBot="1" x14ac:dyDescent="0.25">
      <c r="B12" s="100" t="s">
        <v>51</v>
      </c>
      <c r="C12" s="376">
        <f>'Data entry'!N6</f>
        <v>0</v>
      </c>
      <c r="D12" s="377"/>
      <c r="E12" s="378"/>
      <c r="F12" s="95"/>
      <c r="G12" s="410" t="s">
        <v>205</v>
      </c>
      <c r="H12" s="411"/>
      <c r="I12" s="412"/>
      <c r="J12" s="413">
        <f>H71</f>
        <v>0</v>
      </c>
      <c r="K12" s="414"/>
    </row>
    <row r="13" spans="2:17" x14ac:dyDescent="0.2">
      <c r="B13" s="282" t="s">
        <v>42</v>
      </c>
      <c r="C13" s="370">
        <f>'Data entry'!N8</f>
        <v>0</v>
      </c>
      <c r="D13" s="371"/>
      <c r="E13" s="372"/>
      <c r="F13" s="95"/>
      <c r="G13" s="410" t="s">
        <v>171</v>
      </c>
      <c r="H13" s="411"/>
      <c r="I13" s="412"/>
      <c r="J13" s="413">
        <f>MIN(I71,VALUE('Data entry'!V8))</f>
        <v>0</v>
      </c>
      <c r="K13" s="414"/>
    </row>
    <row r="14" spans="2:17" ht="13.5" thickBot="1" x14ac:dyDescent="0.25">
      <c r="B14" s="100" t="s">
        <v>14</v>
      </c>
      <c r="C14" s="376">
        <f>'Data entry'!N9</f>
        <v>0</v>
      </c>
      <c r="D14" s="377"/>
      <c r="E14" s="378"/>
      <c r="F14" s="95"/>
      <c r="G14" s="400" t="s">
        <v>45</v>
      </c>
      <c r="H14" s="405"/>
      <c r="I14" s="401"/>
      <c r="J14" s="415">
        <f>J71</f>
        <v>0</v>
      </c>
      <c r="K14" s="416"/>
    </row>
    <row r="15" spans="2:17" ht="13.5" thickBot="1" x14ac:dyDescent="0.25">
      <c r="B15" s="96" t="s">
        <v>13</v>
      </c>
      <c r="C15" s="370">
        <f>'Data entry'!N11</f>
        <v>0</v>
      </c>
      <c r="D15" s="371"/>
      <c r="E15" s="372"/>
      <c r="G15" s="379" t="s">
        <v>54</v>
      </c>
      <c r="H15" s="380"/>
      <c r="I15" s="381"/>
      <c r="J15" s="396">
        <f>SUM(J12:K14)</f>
        <v>0</v>
      </c>
      <c r="K15" s="397"/>
    </row>
    <row r="16" spans="2:17" ht="13.5" customHeight="1" x14ac:dyDescent="0.2">
      <c r="B16" s="98" t="s">
        <v>41</v>
      </c>
      <c r="C16" s="373">
        <f>'Data entry'!N12</f>
        <v>0</v>
      </c>
      <c r="D16" s="374"/>
      <c r="E16" s="375"/>
    </row>
    <row r="17" spans="2:13" x14ac:dyDescent="0.2">
      <c r="B17" s="98" t="s">
        <v>13</v>
      </c>
      <c r="C17" s="373">
        <f>'Data entry'!N13</f>
        <v>0</v>
      </c>
      <c r="D17" s="374"/>
      <c r="E17" s="375"/>
      <c r="G17" s="369" t="str">
        <f>IF(I71&gt;'Data entry'!V8,"The NIC claim is restricted to the total paid.
Check your 'Total Emplover NIC due' figure.","")</f>
        <v/>
      </c>
      <c r="H17" s="369"/>
      <c r="I17" s="369"/>
      <c r="J17" s="369" t="str">
        <f>IF(SUM('Pay Calculation'!O3:O52)&lt;SUM('Pay Calculation'!N3:N52),"You are paying someone less than you could","")</f>
        <v/>
      </c>
      <c r="K17" s="369"/>
    </row>
    <row r="18" spans="2:13" ht="13.5" thickBot="1" x14ac:dyDescent="0.25">
      <c r="B18" s="100" t="s">
        <v>41</v>
      </c>
      <c r="C18" s="376">
        <f>'Data entry'!N14</f>
        <v>0</v>
      </c>
      <c r="D18" s="377"/>
      <c r="E18" s="378"/>
      <c r="G18" s="369"/>
      <c r="H18" s="369"/>
      <c r="I18" s="369"/>
      <c r="J18" s="369"/>
      <c r="K18" s="369"/>
    </row>
    <row r="19" spans="2:13" ht="13.5" thickBot="1" x14ac:dyDescent="0.25">
      <c r="G19" s="268"/>
      <c r="H19" s="268"/>
      <c r="I19" s="268"/>
      <c r="J19" s="268"/>
      <c r="K19" s="268"/>
    </row>
    <row r="20" spans="2:13" s="106" customFormat="1" ht="26.25" thickBot="1" x14ac:dyDescent="0.25">
      <c r="B20" s="101" t="s">
        <v>28</v>
      </c>
      <c r="C20" s="102" t="s">
        <v>2</v>
      </c>
      <c r="D20" s="103" t="s">
        <v>29</v>
      </c>
      <c r="E20" s="103" t="s">
        <v>7</v>
      </c>
      <c r="F20" s="103" t="s">
        <v>169</v>
      </c>
      <c r="G20" s="103" t="s">
        <v>44</v>
      </c>
      <c r="H20" s="103" t="s">
        <v>122</v>
      </c>
      <c r="I20" s="103" t="s">
        <v>171</v>
      </c>
      <c r="J20" s="103" t="s">
        <v>8</v>
      </c>
      <c r="K20" s="104" t="s">
        <v>170</v>
      </c>
      <c r="L20" s="105"/>
    </row>
    <row r="21" spans="2:13" x14ac:dyDescent="0.2">
      <c r="B21" s="107">
        <f>'Data entry'!B20</f>
        <v>0</v>
      </c>
      <c r="C21" s="108">
        <f>'Data entry'!C20</f>
        <v>0</v>
      </c>
      <c r="D21" s="109">
        <f>'Data entry'!D20</f>
        <v>0</v>
      </c>
      <c r="E21" s="110">
        <f>'Data entry'!E20</f>
        <v>0</v>
      </c>
      <c r="F21" s="111">
        <f>'Pay Calculation'!L3</f>
        <v>0</v>
      </c>
      <c r="G21" s="110">
        <f>'Data entry'!S20</f>
        <v>0</v>
      </c>
      <c r="H21" s="111">
        <f>'Pay Calculation'!O3</f>
        <v>0</v>
      </c>
      <c r="I21" s="111">
        <f>IF('Data entry'!J20="Yes",'Pay Calculation'!Q3,'Pay Calculation'!P3)</f>
        <v>0</v>
      </c>
      <c r="J21" s="111">
        <f>'Pay Calculation'!R3</f>
        <v>0</v>
      </c>
      <c r="K21" s="112">
        <f t="shared" ref="K21:K52" si="0">SUM(H21:J21)</f>
        <v>0</v>
      </c>
      <c r="L21" s="113"/>
      <c r="M21" s="245"/>
    </row>
    <row r="22" spans="2:13" x14ac:dyDescent="0.2">
      <c r="B22" s="114">
        <f>'Data entry'!B21</f>
        <v>0</v>
      </c>
      <c r="C22" s="115">
        <f>'Data entry'!C21</f>
        <v>0</v>
      </c>
      <c r="D22" s="116">
        <f>'Data entry'!D21</f>
        <v>0</v>
      </c>
      <c r="E22" s="117">
        <f>'Data entry'!E21</f>
        <v>0</v>
      </c>
      <c r="F22" s="118">
        <f>'Pay Calculation'!L4</f>
        <v>0</v>
      </c>
      <c r="G22" s="117">
        <f>'Data entry'!S21</f>
        <v>0</v>
      </c>
      <c r="H22" s="118">
        <f>'Pay Calculation'!O4</f>
        <v>0</v>
      </c>
      <c r="I22" s="111">
        <f>IF('Data entry'!J21="Yes",'Pay Calculation'!Q4,'Pay Calculation'!P4)</f>
        <v>0</v>
      </c>
      <c r="J22" s="118">
        <f>'Pay Calculation'!R4</f>
        <v>0</v>
      </c>
      <c r="K22" s="119">
        <f t="shared" si="0"/>
        <v>0</v>
      </c>
      <c r="L22" s="113"/>
      <c r="M22" s="245"/>
    </row>
    <row r="23" spans="2:13" x14ac:dyDescent="0.2">
      <c r="B23" s="114">
        <f>'Data entry'!B22</f>
        <v>0</v>
      </c>
      <c r="C23" s="115">
        <f>'Data entry'!C22</f>
        <v>0</v>
      </c>
      <c r="D23" s="116">
        <f>'Data entry'!D22</f>
        <v>0</v>
      </c>
      <c r="E23" s="117">
        <f>'Data entry'!E22</f>
        <v>0</v>
      </c>
      <c r="F23" s="118">
        <f>'Pay Calculation'!L5</f>
        <v>0</v>
      </c>
      <c r="G23" s="117">
        <f>'Data entry'!S22</f>
        <v>0</v>
      </c>
      <c r="H23" s="118">
        <f>'Pay Calculation'!O5</f>
        <v>0</v>
      </c>
      <c r="I23" s="111">
        <f>IF('Data entry'!J22="Yes",'Pay Calculation'!Q5,'Pay Calculation'!P5)</f>
        <v>0</v>
      </c>
      <c r="J23" s="118">
        <f>'Pay Calculation'!R5</f>
        <v>0</v>
      </c>
      <c r="K23" s="119">
        <f t="shared" si="0"/>
        <v>0</v>
      </c>
      <c r="L23" s="113"/>
      <c r="M23" s="245"/>
    </row>
    <row r="24" spans="2:13" x14ac:dyDescent="0.2">
      <c r="B24" s="114">
        <f>'Data entry'!B23</f>
        <v>0</v>
      </c>
      <c r="C24" s="115">
        <f>'Data entry'!C23</f>
        <v>0</v>
      </c>
      <c r="D24" s="116">
        <f>'Data entry'!D23</f>
        <v>0</v>
      </c>
      <c r="E24" s="117">
        <f>'Data entry'!E23</f>
        <v>0</v>
      </c>
      <c r="F24" s="118">
        <f>'Pay Calculation'!L6</f>
        <v>0</v>
      </c>
      <c r="G24" s="117">
        <f>'Data entry'!S23</f>
        <v>0</v>
      </c>
      <c r="H24" s="118">
        <f>'Pay Calculation'!O6</f>
        <v>0</v>
      </c>
      <c r="I24" s="111">
        <f>IF('Data entry'!J23="Yes",'Pay Calculation'!Q6,'Pay Calculation'!P6)</f>
        <v>0</v>
      </c>
      <c r="J24" s="118">
        <f>'Pay Calculation'!R6</f>
        <v>0</v>
      </c>
      <c r="K24" s="119">
        <f t="shared" si="0"/>
        <v>0</v>
      </c>
      <c r="L24" s="113"/>
      <c r="M24" s="245"/>
    </row>
    <row r="25" spans="2:13" x14ac:dyDescent="0.2">
      <c r="B25" s="114">
        <f>'Data entry'!B24</f>
        <v>0</v>
      </c>
      <c r="C25" s="115">
        <f>'Data entry'!C24</f>
        <v>0</v>
      </c>
      <c r="D25" s="116">
        <f>'Data entry'!D24</f>
        <v>0</v>
      </c>
      <c r="E25" s="117">
        <f>'Data entry'!E24</f>
        <v>0</v>
      </c>
      <c r="F25" s="118">
        <f>'Pay Calculation'!L7</f>
        <v>0</v>
      </c>
      <c r="G25" s="117">
        <f>'Data entry'!S24</f>
        <v>0</v>
      </c>
      <c r="H25" s="118">
        <f>'Pay Calculation'!O7</f>
        <v>0</v>
      </c>
      <c r="I25" s="111">
        <f>IF('Data entry'!J24="Yes",'Pay Calculation'!Q7,'Pay Calculation'!P7)</f>
        <v>0</v>
      </c>
      <c r="J25" s="118">
        <f>'Pay Calculation'!R7</f>
        <v>0</v>
      </c>
      <c r="K25" s="119">
        <f t="shared" si="0"/>
        <v>0</v>
      </c>
      <c r="L25" s="113"/>
      <c r="M25" s="245"/>
    </row>
    <row r="26" spans="2:13" x14ac:dyDescent="0.2">
      <c r="B26" s="114">
        <f>'Data entry'!B25</f>
        <v>0</v>
      </c>
      <c r="C26" s="115">
        <f>'Data entry'!C25</f>
        <v>0</v>
      </c>
      <c r="D26" s="116">
        <f>'Data entry'!D25</f>
        <v>0</v>
      </c>
      <c r="E26" s="117">
        <f>'Data entry'!E25</f>
        <v>0</v>
      </c>
      <c r="F26" s="118">
        <f>'Pay Calculation'!L8</f>
        <v>0</v>
      </c>
      <c r="G26" s="117">
        <f>'Data entry'!S25</f>
        <v>0</v>
      </c>
      <c r="H26" s="118">
        <f>'Pay Calculation'!O8</f>
        <v>0</v>
      </c>
      <c r="I26" s="111">
        <f>IF('Data entry'!J25="Yes",'Pay Calculation'!Q8,'Pay Calculation'!P8)</f>
        <v>0</v>
      </c>
      <c r="J26" s="118">
        <f>'Pay Calculation'!R8</f>
        <v>0</v>
      </c>
      <c r="K26" s="119">
        <f t="shared" si="0"/>
        <v>0</v>
      </c>
      <c r="L26" s="113"/>
      <c r="M26" s="245"/>
    </row>
    <row r="27" spans="2:13" x14ac:dyDescent="0.2">
      <c r="B27" s="114">
        <f>'Data entry'!B26</f>
        <v>0</v>
      </c>
      <c r="C27" s="115">
        <f>'Data entry'!C26</f>
        <v>0</v>
      </c>
      <c r="D27" s="116">
        <f>'Data entry'!D26</f>
        <v>0</v>
      </c>
      <c r="E27" s="117">
        <f>'Data entry'!E26</f>
        <v>0</v>
      </c>
      <c r="F27" s="118">
        <f>'Pay Calculation'!L9</f>
        <v>0</v>
      </c>
      <c r="G27" s="117">
        <f>'Data entry'!S26</f>
        <v>0</v>
      </c>
      <c r="H27" s="118">
        <f>'Pay Calculation'!O9</f>
        <v>0</v>
      </c>
      <c r="I27" s="111">
        <f>IF('Data entry'!J26="Yes",'Pay Calculation'!Q9,'Pay Calculation'!P9)</f>
        <v>0</v>
      </c>
      <c r="J27" s="118">
        <f>'Pay Calculation'!R9</f>
        <v>0</v>
      </c>
      <c r="K27" s="119">
        <f t="shared" si="0"/>
        <v>0</v>
      </c>
      <c r="L27" s="113"/>
      <c r="M27" s="245"/>
    </row>
    <row r="28" spans="2:13" x14ac:dyDescent="0.2">
      <c r="B28" s="114">
        <f>'Data entry'!B27</f>
        <v>0</v>
      </c>
      <c r="C28" s="115">
        <f>'Data entry'!C27</f>
        <v>0</v>
      </c>
      <c r="D28" s="116">
        <f>'Data entry'!D27</f>
        <v>0</v>
      </c>
      <c r="E28" s="117">
        <f>'Data entry'!E27</f>
        <v>0</v>
      </c>
      <c r="F28" s="118">
        <f>'Pay Calculation'!L10</f>
        <v>0</v>
      </c>
      <c r="G28" s="117">
        <f>'Data entry'!S27</f>
        <v>0</v>
      </c>
      <c r="H28" s="118">
        <f>'Pay Calculation'!O10</f>
        <v>0</v>
      </c>
      <c r="I28" s="111">
        <f>IF('Data entry'!J27="Yes",'Pay Calculation'!Q10,'Pay Calculation'!P10)</f>
        <v>0</v>
      </c>
      <c r="J28" s="118">
        <f>'Pay Calculation'!R10</f>
        <v>0</v>
      </c>
      <c r="K28" s="119">
        <f t="shared" si="0"/>
        <v>0</v>
      </c>
      <c r="L28" s="113"/>
      <c r="M28" s="245"/>
    </row>
    <row r="29" spans="2:13" x14ac:dyDescent="0.2">
      <c r="B29" s="114">
        <f>'Data entry'!B28</f>
        <v>0</v>
      </c>
      <c r="C29" s="115">
        <f>'Data entry'!C28</f>
        <v>0</v>
      </c>
      <c r="D29" s="116">
        <f>'Data entry'!D28</f>
        <v>0</v>
      </c>
      <c r="E29" s="117">
        <f>'Data entry'!E28</f>
        <v>0</v>
      </c>
      <c r="F29" s="118">
        <f>'Pay Calculation'!L11</f>
        <v>0</v>
      </c>
      <c r="G29" s="117">
        <f>'Data entry'!S28</f>
        <v>0</v>
      </c>
      <c r="H29" s="118">
        <f>'Pay Calculation'!O11</f>
        <v>0</v>
      </c>
      <c r="I29" s="111">
        <f>IF('Data entry'!J28="Yes",'Pay Calculation'!Q11,'Pay Calculation'!P11)</f>
        <v>0</v>
      </c>
      <c r="J29" s="118">
        <f>'Pay Calculation'!R11</f>
        <v>0</v>
      </c>
      <c r="K29" s="119">
        <f t="shared" si="0"/>
        <v>0</v>
      </c>
      <c r="L29" s="113"/>
      <c r="M29" s="245"/>
    </row>
    <row r="30" spans="2:13" x14ac:dyDescent="0.2">
      <c r="B30" s="114">
        <f>'Data entry'!B29</f>
        <v>0</v>
      </c>
      <c r="C30" s="115">
        <f>'Data entry'!C29</f>
        <v>0</v>
      </c>
      <c r="D30" s="116">
        <f>'Data entry'!D29</f>
        <v>0</v>
      </c>
      <c r="E30" s="117">
        <f>'Data entry'!E29</f>
        <v>0</v>
      </c>
      <c r="F30" s="118">
        <f>'Pay Calculation'!L12</f>
        <v>0</v>
      </c>
      <c r="G30" s="117">
        <f>'Data entry'!S29</f>
        <v>0</v>
      </c>
      <c r="H30" s="118">
        <f>'Pay Calculation'!O12</f>
        <v>0</v>
      </c>
      <c r="I30" s="111">
        <f>IF('Data entry'!J29="Yes",'Pay Calculation'!Q12,'Pay Calculation'!P12)</f>
        <v>0</v>
      </c>
      <c r="J30" s="118">
        <f>'Pay Calculation'!R12</f>
        <v>0</v>
      </c>
      <c r="K30" s="119">
        <f t="shared" si="0"/>
        <v>0</v>
      </c>
      <c r="L30" s="113"/>
      <c r="M30" s="245"/>
    </row>
    <row r="31" spans="2:13" x14ac:dyDescent="0.2">
      <c r="B31" s="114">
        <f>'Data entry'!B30</f>
        <v>0</v>
      </c>
      <c r="C31" s="115">
        <f>'Data entry'!C30</f>
        <v>0</v>
      </c>
      <c r="D31" s="116">
        <f>'Data entry'!D30</f>
        <v>0</v>
      </c>
      <c r="E31" s="117">
        <f>'Data entry'!E30</f>
        <v>0</v>
      </c>
      <c r="F31" s="118">
        <f>'Pay Calculation'!L13</f>
        <v>0</v>
      </c>
      <c r="G31" s="117">
        <f>'Data entry'!S30</f>
        <v>0</v>
      </c>
      <c r="H31" s="118">
        <f>'Pay Calculation'!O13</f>
        <v>0</v>
      </c>
      <c r="I31" s="111">
        <f>IF('Data entry'!J30="Yes",'Pay Calculation'!Q13,'Pay Calculation'!P13)</f>
        <v>0</v>
      </c>
      <c r="J31" s="118">
        <f>'Pay Calculation'!R13</f>
        <v>0</v>
      </c>
      <c r="K31" s="119">
        <f t="shared" si="0"/>
        <v>0</v>
      </c>
      <c r="M31" s="245"/>
    </row>
    <row r="32" spans="2:13" x14ac:dyDescent="0.2">
      <c r="B32" s="114">
        <f>'Data entry'!B31</f>
        <v>0</v>
      </c>
      <c r="C32" s="115">
        <f>'Data entry'!C31</f>
        <v>0</v>
      </c>
      <c r="D32" s="116">
        <f>'Data entry'!D31</f>
        <v>0</v>
      </c>
      <c r="E32" s="117">
        <f>'Data entry'!E31</f>
        <v>0</v>
      </c>
      <c r="F32" s="118">
        <f>'Pay Calculation'!L14</f>
        <v>0</v>
      </c>
      <c r="G32" s="117">
        <f>'Data entry'!S31</f>
        <v>0</v>
      </c>
      <c r="H32" s="118">
        <f>'Pay Calculation'!O14</f>
        <v>0</v>
      </c>
      <c r="I32" s="111">
        <f>IF('Data entry'!J31="Yes",'Pay Calculation'!Q14,'Pay Calculation'!P14)</f>
        <v>0</v>
      </c>
      <c r="J32" s="118">
        <f>'Pay Calculation'!R14</f>
        <v>0</v>
      </c>
      <c r="K32" s="119">
        <f t="shared" si="0"/>
        <v>0</v>
      </c>
      <c r="M32" s="245"/>
    </row>
    <row r="33" spans="2:13" x14ac:dyDescent="0.2">
      <c r="B33" s="114">
        <f>'Data entry'!B32</f>
        <v>0</v>
      </c>
      <c r="C33" s="115">
        <f>'Data entry'!C32</f>
        <v>0</v>
      </c>
      <c r="D33" s="116">
        <f>'Data entry'!D32</f>
        <v>0</v>
      </c>
      <c r="E33" s="117">
        <f>'Data entry'!E32</f>
        <v>0</v>
      </c>
      <c r="F33" s="118">
        <f>'Pay Calculation'!L15</f>
        <v>0</v>
      </c>
      <c r="G33" s="117">
        <f>'Data entry'!S32</f>
        <v>0</v>
      </c>
      <c r="H33" s="118">
        <f>'Pay Calculation'!O15</f>
        <v>0</v>
      </c>
      <c r="I33" s="111">
        <f>IF('Data entry'!J32="Yes",'Pay Calculation'!Q15,'Pay Calculation'!P15)</f>
        <v>0</v>
      </c>
      <c r="J33" s="118">
        <f>'Pay Calculation'!R15</f>
        <v>0</v>
      </c>
      <c r="K33" s="119">
        <f t="shared" si="0"/>
        <v>0</v>
      </c>
      <c r="M33" s="245"/>
    </row>
    <row r="34" spans="2:13" x14ac:dyDescent="0.2">
      <c r="B34" s="114">
        <f>'Data entry'!B33</f>
        <v>0</v>
      </c>
      <c r="C34" s="115">
        <f>'Data entry'!C33</f>
        <v>0</v>
      </c>
      <c r="D34" s="116">
        <f>'Data entry'!D33</f>
        <v>0</v>
      </c>
      <c r="E34" s="117">
        <f>'Data entry'!E33</f>
        <v>0</v>
      </c>
      <c r="F34" s="118">
        <f>'Pay Calculation'!L16</f>
        <v>0</v>
      </c>
      <c r="G34" s="117">
        <f>'Data entry'!S33</f>
        <v>0</v>
      </c>
      <c r="H34" s="118">
        <f>'Pay Calculation'!O16</f>
        <v>0</v>
      </c>
      <c r="I34" s="111">
        <f>IF('Data entry'!J33="Yes",'Pay Calculation'!Q16,'Pay Calculation'!P16)</f>
        <v>0</v>
      </c>
      <c r="J34" s="118">
        <f>'Pay Calculation'!R16</f>
        <v>0</v>
      </c>
      <c r="K34" s="119">
        <f t="shared" si="0"/>
        <v>0</v>
      </c>
      <c r="M34" s="245"/>
    </row>
    <row r="35" spans="2:13" x14ac:dyDescent="0.2">
      <c r="B35" s="114">
        <f>'Data entry'!B34</f>
        <v>0</v>
      </c>
      <c r="C35" s="115">
        <f>'Data entry'!C34</f>
        <v>0</v>
      </c>
      <c r="D35" s="116">
        <f>'Data entry'!D34</f>
        <v>0</v>
      </c>
      <c r="E35" s="117">
        <f>'Data entry'!E34</f>
        <v>0</v>
      </c>
      <c r="F35" s="118">
        <f>'Pay Calculation'!L17</f>
        <v>0</v>
      </c>
      <c r="G35" s="117">
        <f>'Data entry'!S34</f>
        <v>0</v>
      </c>
      <c r="H35" s="118">
        <f>'Pay Calculation'!O17</f>
        <v>0</v>
      </c>
      <c r="I35" s="111">
        <f>IF('Data entry'!J34="Yes",'Pay Calculation'!Q17,'Pay Calculation'!P17)</f>
        <v>0</v>
      </c>
      <c r="J35" s="118">
        <f>'Pay Calculation'!R17</f>
        <v>0</v>
      </c>
      <c r="K35" s="119">
        <f t="shared" si="0"/>
        <v>0</v>
      </c>
      <c r="M35" s="245"/>
    </row>
    <row r="36" spans="2:13" x14ac:dyDescent="0.2">
      <c r="B36" s="114">
        <f>'Data entry'!B35</f>
        <v>0</v>
      </c>
      <c r="C36" s="115">
        <f>'Data entry'!C35</f>
        <v>0</v>
      </c>
      <c r="D36" s="116">
        <f>'Data entry'!D35</f>
        <v>0</v>
      </c>
      <c r="E36" s="117">
        <f>'Data entry'!E35</f>
        <v>0</v>
      </c>
      <c r="F36" s="118">
        <f>'Pay Calculation'!L18</f>
        <v>0</v>
      </c>
      <c r="G36" s="117">
        <f>'Data entry'!S35</f>
        <v>0</v>
      </c>
      <c r="H36" s="118">
        <f>'Pay Calculation'!O18</f>
        <v>0</v>
      </c>
      <c r="I36" s="111">
        <f>IF('Data entry'!J35="Yes",'Pay Calculation'!Q18,'Pay Calculation'!P18)</f>
        <v>0</v>
      </c>
      <c r="J36" s="118">
        <f>'Pay Calculation'!R18</f>
        <v>0</v>
      </c>
      <c r="K36" s="119">
        <f t="shared" si="0"/>
        <v>0</v>
      </c>
      <c r="M36" s="245"/>
    </row>
    <row r="37" spans="2:13" x14ac:dyDescent="0.2">
      <c r="B37" s="114">
        <f>'Data entry'!B36</f>
        <v>0</v>
      </c>
      <c r="C37" s="115">
        <f>'Data entry'!C36</f>
        <v>0</v>
      </c>
      <c r="D37" s="116">
        <f>'Data entry'!D36</f>
        <v>0</v>
      </c>
      <c r="E37" s="117">
        <f>'Data entry'!E36</f>
        <v>0</v>
      </c>
      <c r="F37" s="118">
        <f>'Pay Calculation'!L19</f>
        <v>0</v>
      </c>
      <c r="G37" s="117">
        <f>'Data entry'!S36</f>
        <v>0</v>
      </c>
      <c r="H37" s="118">
        <f>'Pay Calculation'!O19</f>
        <v>0</v>
      </c>
      <c r="I37" s="111">
        <f>IF('Data entry'!J36="Yes",'Pay Calculation'!Q19,'Pay Calculation'!P19)</f>
        <v>0</v>
      </c>
      <c r="J37" s="118">
        <f>'Pay Calculation'!R19</f>
        <v>0</v>
      </c>
      <c r="K37" s="119">
        <f t="shared" si="0"/>
        <v>0</v>
      </c>
      <c r="M37" s="245"/>
    </row>
    <row r="38" spans="2:13" x14ac:dyDescent="0.2">
      <c r="B38" s="114">
        <f>'Data entry'!B37</f>
        <v>0</v>
      </c>
      <c r="C38" s="115">
        <f>'Data entry'!C37</f>
        <v>0</v>
      </c>
      <c r="D38" s="116">
        <f>'Data entry'!D37</f>
        <v>0</v>
      </c>
      <c r="E38" s="117">
        <f>'Data entry'!E37</f>
        <v>0</v>
      </c>
      <c r="F38" s="118">
        <f>'Pay Calculation'!L20</f>
        <v>0</v>
      </c>
      <c r="G38" s="117">
        <f>'Data entry'!S37</f>
        <v>0</v>
      </c>
      <c r="H38" s="118">
        <f>'Pay Calculation'!O20</f>
        <v>0</v>
      </c>
      <c r="I38" s="111">
        <f>IF('Data entry'!J37="Yes",'Pay Calculation'!Q20,'Pay Calculation'!P20)</f>
        <v>0</v>
      </c>
      <c r="J38" s="118">
        <f>'Pay Calculation'!R20</f>
        <v>0</v>
      </c>
      <c r="K38" s="119">
        <f t="shared" si="0"/>
        <v>0</v>
      </c>
      <c r="M38" s="245"/>
    </row>
    <row r="39" spans="2:13" x14ac:dyDescent="0.2">
      <c r="B39" s="114">
        <f>'Data entry'!B38</f>
        <v>0</v>
      </c>
      <c r="C39" s="115">
        <f>'Data entry'!C38</f>
        <v>0</v>
      </c>
      <c r="D39" s="116">
        <f>'Data entry'!D38</f>
        <v>0</v>
      </c>
      <c r="E39" s="117">
        <f>'Data entry'!E38</f>
        <v>0</v>
      </c>
      <c r="F39" s="118">
        <f>'Pay Calculation'!L21</f>
        <v>0</v>
      </c>
      <c r="G39" s="117">
        <f>'Data entry'!S38</f>
        <v>0</v>
      </c>
      <c r="H39" s="118">
        <f>'Pay Calculation'!O21</f>
        <v>0</v>
      </c>
      <c r="I39" s="111">
        <f>IF('Data entry'!J38="Yes",'Pay Calculation'!Q21,'Pay Calculation'!P21)</f>
        <v>0</v>
      </c>
      <c r="J39" s="118">
        <f>'Pay Calculation'!R21</f>
        <v>0</v>
      </c>
      <c r="K39" s="119">
        <f t="shared" si="0"/>
        <v>0</v>
      </c>
      <c r="M39" s="245"/>
    </row>
    <row r="40" spans="2:13" x14ac:dyDescent="0.2">
      <c r="B40" s="114">
        <f>'Data entry'!B39</f>
        <v>0</v>
      </c>
      <c r="C40" s="115">
        <f>'Data entry'!C39</f>
        <v>0</v>
      </c>
      <c r="D40" s="116">
        <f>'Data entry'!D39</f>
        <v>0</v>
      </c>
      <c r="E40" s="117">
        <f>'Data entry'!E39</f>
        <v>0</v>
      </c>
      <c r="F40" s="118">
        <f>'Pay Calculation'!L22</f>
        <v>0</v>
      </c>
      <c r="G40" s="117">
        <f>'Data entry'!S39</f>
        <v>0</v>
      </c>
      <c r="H40" s="118">
        <f>'Pay Calculation'!O22</f>
        <v>0</v>
      </c>
      <c r="I40" s="111">
        <f>IF('Data entry'!J39="Yes",'Pay Calculation'!Q22,'Pay Calculation'!P22)</f>
        <v>0</v>
      </c>
      <c r="J40" s="118">
        <f>'Pay Calculation'!R22</f>
        <v>0</v>
      </c>
      <c r="K40" s="119">
        <f t="shared" si="0"/>
        <v>0</v>
      </c>
      <c r="M40" s="245"/>
    </row>
    <row r="41" spans="2:13" x14ac:dyDescent="0.2">
      <c r="B41" s="114">
        <f>'Data entry'!B40</f>
        <v>0</v>
      </c>
      <c r="C41" s="115">
        <f>'Data entry'!C40</f>
        <v>0</v>
      </c>
      <c r="D41" s="116">
        <f>'Data entry'!D40</f>
        <v>0</v>
      </c>
      <c r="E41" s="117">
        <f>'Data entry'!E40</f>
        <v>0</v>
      </c>
      <c r="F41" s="118">
        <f>'Pay Calculation'!L23</f>
        <v>0</v>
      </c>
      <c r="G41" s="117">
        <f>'Data entry'!S40</f>
        <v>0</v>
      </c>
      <c r="H41" s="118">
        <f>'Pay Calculation'!O23</f>
        <v>0</v>
      </c>
      <c r="I41" s="111">
        <f>IF('Data entry'!J40="Yes",'Pay Calculation'!Q23,'Pay Calculation'!P23)</f>
        <v>0</v>
      </c>
      <c r="J41" s="118">
        <f>'Pay Calculation'!R23</f>
        <v>0</v>
      </c>
      <c r="K41" s="119">
        <f t="shared" si="0"/>
        <v>0</v>
      </c>
      <c r="M41" s="245"/>
    </row>
    <row r="42" spans="2:13" x14ac:dyDescent="0.2">
      <c r="B42" s="114">
        <f>'Data entry'!B41</f>
        <v>0</v>
      </c>
      <c r="C42" s="115">
        <f>'Data entry'!C41</f>
        <v>0</v>
      </c>
      <c r="D42" s="116">
        <f>'Data entry'!D41</f>
        <v>0</v>
      </c>
      <c r="E42" s="117">
        <f>'Data entry'!E41</f>
        <v>0</v>
      </c>
      <c r="F42" s="118">
        <f>'Pay Calculation'!L24</f>
        <v>0</v>
      </c>
      <c r="G42" s="117">
        <f>'Data entry'!S41</f>
        <v>0</v>
      </c>
      <c r="H42" s="118">
        <f>'Pay Calculation'!O24</f>
        <v>0</v>
      </c>
      <c r="I42" s="111">
        <f>IF('Data entry'!J41="Yes",'Pay Calculation'!Q24,'Pay Calculation'!P24)</f>
        <v>0</v>
      </c>
      <c r="J42" s="118">
        <f>'Pay Calculation'!R24</f>
        <v>0</v>
      </c>
      <c r="K42" s="119">
        <f t="shared" si="0"/>
        <v>0</v>
      </c>
      <c r="M42" s="245"/>
    </row>
    <row r="43" spans="2:13" x14ac:dyDescent="0.2">
      <c r="B43" s="114">
        <f>'Data entry'!B42</f>
        <v>0</v>
      </c>
      <c r="C43" s="115">
        <f>'Data entry'!C42</f>
        <v>0</v>
      </c>
      <c r="D43" s="116">
        <f>'Data entry'!D42</f>
        <v>0</v>
      </c>
      <c r="E43" s="117">
        <f>'Data entry'!E42</f>
        <v>0</v>
      </c>
      <c r="F43" s="118">
        <f>'Pay Calculation'!L25</f>
        <v>0</v>
      </c>
      <c r="G43" s="117">
        <f>'Data entry'!S42</f>
        <v>0</v>
      </c>
      <c r="H43" s="118">
        <f>'Pay Calculation'!O25</f>
        <v>0</v>
      </c>
      <c r="I43" s="111">
        <f>IF('Data entry'!J42="Yes",'Pay Calculation'!Q25,'Pay Calculation'!P25)</f>
        <v>0</v>
      </c>
      <c r="J43" s="118">
        <f>'Pay Calculation'!R25</f>
        <v>0</v>
      </c>
      <c r="K43" s="119">
        <f t="shared" si="0"/>
        <v>0</v>
      </c>
      <c r="M43" s="245"/>
    </row>
    <row r="44" spans="2:13" x14ac:dyDescent="0.2">
      <c r="B44" s="114">
        <f>'Data entry'!B43</f>
        <v>0</v>
      </c>
      <c r="C44" s="115">
        <f>'Data entry'!C43</f>
        <v>0</v>
      </c>
      <c r="D44" s="116">
        <f>'Data entry'!D43</f>
        <v>0</v>
      </c>
      <c r="E44" s="117">
        <f>'Data entry'!E43</f>
        <v>0</v>
      </c>
      <c r="F44" s="118">
        <f>'Pay Calculation'!L26</f>
        <v>0</v>
      </c>
      <c r="G44" s="117">
        <f>'Data entry'!S43</f>
        <v>0</v>
      </c>
      <c r="H44" s="118">
        <f>'Pay Calculation'!O26</f>
        <v>0</v>
      </c>
      <c r="I44" s="111">
        <f>IF('Data entry'!J43="Yes",'Pay Calculation'!Q26,'Pay Calculation'!P26)</f>
        <v>0</v>
      </c>
      <c r="J44" s="118">
        <f>'Pay Calculation'!R26</f>
        <v>0</v>
      </c>
      <c r="K44" s="119">
        <f t="shared" si="0"/>
        <v>0</v>
      </c>
    </row>
    <row r="45" spans="2:13" x14ac:dyDescent="0.2">
      <c r="B45" s="114">
        <f>'Data entry'!B44</f>
        <v>0</v>
      </c>
      <c r="C45" s="115">
        <f>'Data entry'!C44</f>
        <v>0</v>
      </c>
      <c r="D45" s="116">
        <f>'Data entry'!D44</f>
        <v>0</v>
      </c>
      <c r="E45" s="117">
        <f>'Data entry'!E44</f>
        <v>0</v>
      </c>
      <c r="F45" s="118">
        <f>'Pay Calculation'!L27</f>
        <v>0</v>
      </c>
      <c r="G45" s="117">
        <f>'Data entry'!S44</f>
        <v>0</v>
      </c>
      <c r="H45" s="118">
        <f>'Pay Calculation'!O27</f>
        <v>0</v>
      </c>
      <c r="I45" s="111">
        <f>IF('Data entry'!J44="Yes",'Pay Calculation'!Q27,'Pay Calculation'!P27)</f>
        <v>0</v>
      </c>
      <c r="J45" s="118">
        <f>'Pay Calculation'!R27</f>
        <v>0</v>
      </c>
      <c r="K45" s="119">
        <f t="shared" si="0"/>
        <v>0</v>
      </c>
    </row>
    <row r="46" spans="2:13" x14ac:dyDescent="0.2">
      <c r="B46" s="114">
        <f>'Data entry'!B45</f>
        <v>0</v>
      </c>
      <c r="C46" s="115">
        <f>'Data entry'!C45</f>
        <v>0</v>
      </c>
      <c r="D46" s="116">
        <f>'Data entry'!D45</f>
        <v>0</v>
      </c>
      <c r="E46" s="117">
        <f>'Data entry'!E45</f>
        <v>0</v>
      </c>
      <c r="F46" s="118">
        <f>'Pay Calculation'!L28</f>
        <v>0</v>
      </c>
      <c r="G46" s="117">
        <f>'Data entry'!S45</f>
        <v>0</v>
      </c>
      <c r="H46" s="118">
        <f>'Pay Calculation'!O28</f>
        <v>0</v>
      </c>
      <c r="I46" s="111">
        <f>IF('Data entry'!J45="Yes",'Pay Calculation'!Q28,'Pay Calculation'!P28)</f>
        <v>0</v>
      </c>
      <c r="J46" s="118">
        <f>'Pay Calculation'!R28</f>
        <v>0</v>
      </c>
      <c r="K46" s="119">
        <f t="shared" si="0"/>
        <v>0</v>
      </c>
    </row>
    <row r="47" spans="2:13" x14ac:dyDescent="0.2">
      <c r="B47" s="114">
        <f>'Data entry'!B46</f>
        <v>0</v>
      </c>
      <c r="C47" s="115">
        <f>'Data entry'!C46</f>
        <v>0</v>
      </c>
      <c r="D47" s="116">
        <f>'Data entry'!D46</f>
        <v>0</v>
      </c>
      <c r="E47" s="117">
        <f>'Data entry'!E46</f>
        <v>0</v>
      </c>
      <c r="F47" s="118">
        <f>'Pay Calculation'!L29</f>
        <v>0</v>
      </c>
      <c r="G47" s="117">
        <f>'Data entry'!S46</f>
        <v>0</v>
      </c>
      <c r="H47" s="118">
        <f>'Pay Calculation'!O29</f>
        <v>0</v>
      </c>
      <c r="I47" s="111">
        <f>IF('Data entry'!J46="Yes",'Pay Calculation'!Q29,'Pay Calculation'!P29)</f>
        <v>0</v>
      </c>
      <c r="J47" s="118">
        <f>'Pay Calculation'!R29</f>
        <v>0</v>
      </c>
      <c r="K47" s="119">
        <f t="shared" si="0"/>
        <v>0</v>
      </c>
    </row>
    <row r="48" spans="2:13" x14ac:dyDescent="0.2">
      <c r="B48" s="114">
        <f>'Data entry'!B47</f>
        <v>0</v>
      </c>
      <c r="C48" s="115">
        <f>'Data entry'!C47</f>
        <v>0</v>
      </c>
      <c r="D48" s="116">
        <f>'Data entry'!D47</f>
        <v>0</v>
      </c>
      <c r="E48" s="117">
        <f>'Data entry'!E47</f>
        <v>0</v>
      </c>
      <c r="F48" s="118">
        <f>'Pay Calculation'!L30</f>
        <v>0</v>
      </c>
      <c r="G48" s="117">
        <f>'Data entry'!S47</f>
        <v>0</v>
      </c>
      <c r="H48" s="118">
        <f>'Pay Calculation'!O30</f>
        <v>0</v>
      </c>
      <c r="I48" s="111">
        <f>IF('Data entry'!J47="Yes",'Pay Calculation'!Q30,'Pay Calculation'!P30)</f>
        <v>0</v>
      </c>
      <c r="J48" s="118">
        <f>'Pay Calculation'!R30</f>
        <v>0</v>
      </c>
      <c r="K48" s="119">
        <f t="shared" si="0"/>
        <v>0</v>
      </c>
    </row>
    <row r="49" spans="2:11" x14ac:dyDescent="0.2">
      <c r="B49" s="114">
        <f>'Data entry'!B48</f>
        <v>0</v>
      </c>
      <c r="C49" s="115">
        <f>'Data entry'!C48</f>
        <v>0</v>
      </c>
      <c r="D49" s="116">
        <f>'Data entry'!D48</f>
        <v>0</v>
      </c>
      <c r="E49" s="117">
        <f>'Data entry'!E48</f>
        <v>0</v>
      </c>
      <c r="F49" s="118">
        <f>'Pay Calculation'!L31</f>
        <v>0</v>
      </c>
      <c r="G49" s="117">
        <f>'Data entry'!S48</f>
        <v>0</v>
      </c>
      <c r="H49" s="118">
        <f>'Pay Calculation'!O31</f>
        <v>0</v>
      </c>
      <c r="I49" s="111">
        <f>IF('Data entry'!J48="Yes",'Pay Calculation'!Q31,'Pay Calculation'!P31)</f>
        <v>0</v>
      </c>
      <c r="J49" s="118">
        <f>'Pay Calculation'!R31</f>
        <v>0</v>
      </c>
      <c r="K49" s="119">
        <f t="shared" si="0"/>
        <v>0</v>
      </c>
    </row>
    <row r="50" spans="2:11" x14ac:dyDescent="0.2">
      <c r="B50" s="114">
        <f>'Data entry'!B49</f>
        <v>0</v>
      </c>
      <c r="C50" s="115">
        <f>'Data entry'!C49</f>
        <v>0</v>
      </c>
      <c r="D50" s="116">
        <f>'Data entry'!D49</f>
        <v>0</v>
      </c>
      <c r="E50" s="117">
        <f>'Data entry'!E49</f>
        <v>0</v>
      </c>
      <c r="F50" s="118">
        <f>'Pay Calculation'!L32</f>
        <v>0</v>
      </c>
      <c r="G50" s="117">
        <f>'Data entry'!S49</f>
        <v>0</v>
      </c>
      <c r="H50" s="118">
        <f>'Pay Calculation'!O32</f>
        <v>0</v>
      </c>
      <c r="I50" s="111">
        <f>IF('Data entry'!J49="Yes",'Pay Calculation'!Q32,'Pay Calculation'!P32)</f>
        <v>0</v>
      </c>
      <c r="J50" s="118">
        <f>'Pay Calculation'!R32</f>
        <v>0</v>
      </c>
      <c r="K50" s="119">
        <f t="shared" si="0"/>
        <v>0</v>
      </c>
    </row>
    <row r="51" spans="2:11" x14ac:dyDescent="0.2">
      <c r="B51" s="114">
        <f>'Data entry'!B50</f>
        <v>0</v>
      </c>
      <c r="C51" s="115">
        <f>'Data entry'!C50</f>
        <v>0</v>
      </c>
      <c r="D51" s="116">
        <f>'Data entry'!D50</f>
        <v>0</v>
      </c>
      <c r="E51" s="117">
        <f>'Data entry'!E50</f>
        <v>0</v>
      </c>
      <c r="F51" s="118">
        <f>'Pay Calculation'!L33</f>
        <v>0</v>
      </c>
      <c r="G51" s="117">
        <f>'Data entry'!S50</f>
        <v>0</v>
      </c>
      <c r="H51" s="118">
        <f>'Pay Calculation'!O33</f>
        <v>0</v>
      </c>
      <c r="I51" s="111">
        <f>IF('Data entry'!J50="Yes",'Pay Calculation'!Q33,'Pay Calculation'!P33)</f>
        <v>0</v>
      </c>
      <c r="J51" s="118">
        <f>'Pay Calculation'!R33</f>
        <v>0</v>
      </c>
      <c r="K51" s="119">
        <f t="shared" si="0"/>
        <v>0</v>
      </c>
    </row>
    <row r="52" spans="2:11" x14ac:dyDescent="0.2">
      <c r="B52" s="114">
        <f>'Data entry'!B51</f>
        <v>0</v>
      </c>
      <c r="C52" s="115">
        <f>'Data entry'!C51</f>
        <v>0</v>
      </c>
      <c r="D52" s="116">
        <f>'Data entry'!D51</f>
        <v>0</v>
      </c>
      <c r="E52" s="117">
        <f>'Data entry'!E51</f>
        <v>0</v>
      </c>
      <c r="F52" s="118">
        <f>'Pay Calculation'!L34</f>
        <v>0</v>
      </c>
      <c r="G52" s="117">
        <f>'Data entry'!S51</f>
        <v>0</v>
      </c>
      <c r="H52" s="118">
        <f>'Pay Calculation'!O34</f>
        <v>0</v>
      </c>
      <c r="I52" s="111">
        <f>IF('Data entry'!J51="Yes",'Pay Calculation'!Q34,'Pay Calculation'!P34)</f>
        <v>0</v>
      </c>
      <c r="J52" s="118">
        <f>'Pay Calculation'!R34</f>
        <v>0</v>
      </c>
      <c r="K52" s="119">
        <f t="shared" si="0"/>
        <v>0</v>
      </c>
    </row>
    <row r="53" spans="2:11" x14ac:dyDescent="0.2">
      <c r="B53" s="114">
        <f>'Data entry'!B52</f>
        <v>0</v>
      </c>
      <c r="C53" s="115">
        <f>'Data entry'!C52</f>
        <v>0</v>
      </c>
      <c r="D53" s="116">
        <f>'Data entry'!D52</f>
        <v>0</v>
      </c>
      <c r="E53" s="117">
        <f>'Data entry'!E52</f>
        <v>0</v>
      </c>
      <c r="F53" s="118">
        <f>'Pay Calculation'!L35</f>
        <v>0</v>
      </c>
      <c r="G53" s="117">
        <f>'Data entry'!S52</f>
        <v>0</v>
      </c>
      <c r="H53" s="118">
        <f>'Pay Calculation'!O35</f>
        <v>0</v>
      </c>
      <c r="I53" s="111">
        <f>IF('Data entry'!J52="Yes",'Pay Calculation'!Q35,'Pay Calculation'!P35)</f>
        <v>0</v>
      </c>
      <c r="J53" s="118">
        <f>'Pay Calculation'!R35</f>
        <v>0</v>
      </c>
      <c r="K53" s="119">
        <f t="shared" ref="K53:K70" si="1">SUM(H53:J53)</f>
        <v>0</v>
      </c>
    </row>
    <row r="54" spans="2:11" x14ac:dyDescent="0.2">
      <c r="B54" s="114">
        <f>'Data entry'!B53</f>
        <v>0</v>
      </c>
      <c r="C54" s="115">
        <f>'Data entry'!C53</f>
        <v>0</v>
      </c>
      <c r="D54" s="116">
        <f>'Data entry'!D53</f>
        <v>0</v>
      </c>
      <c r="E54" s="117">
        <f>'Data entry'!E53</f>
        <v>0</v>
      </c>
      <c r="F54" s="118">
        <f>'Pay Calculation'!L36</f>
        <v>0</v>
      </c>
      <c r="G54" s="117">
        <f>'Data entry'!S53</f>
        <v>0</v>
      </c>
      <c r="H54" s="118">
        <f>'Pay Calculation'!O36</f>
        <v>0</v>
      </c>
      <c r="I54" s="111">
        <f>IF('Data entry'!J53="Yes",'Pay Calculation'!Q36,'Pay Calculation'!P36)</f>
        <v>0</v>
      </c>
      <c r="J54" s="118">
        <f>'Pay Calculation'!R36</f>
        <v>0</v>
      </c>
      <c r="K54" s="119">
        <f t="shared" si="1"/>
        <v>0</v>
      </c>
    </row>
    <row r="55" spans="2:11" x14ac:dyDescent="0.2">
      <c r="B55" s="114">
        <f>'Data entry'!B54</f>
        <v>0</v>
      </c>
      <c r="C55" s="115">
        <f>'Data entry'!C54</f>
        <v>0</v>
      </c>
      <c r="D55" s="116">
        <f>'Data entry'!D54</f>
        <v>0</v>
      </c>
      <c r="E55" s="117">
        <f>'Data entry'!E54</f>
        <v>0</v>
      </c>
      <c r="F55" s="118">
        <f>'Pay Calculation'!L37</f>
        <v>0</v>
      </c>
      <c r="G55" s="117">
        <f>'Data entry'!S54</f>
        <v>0</v>
      </c>
      <c r="H55" s="118">
        <f>'Pay Calculation'!O37</f>
        <v>0</v>
      </c>
      <c r="I55" s="111">
        <f>IF('Data entry'!J54="Yes",'Pay Calculation'!Q37,'Pay Calculation'!P37)</f>
        <v>0</v>
      </c>
      <c r="J55" s="118">
        <f>'Pay Calculation'!R37</f>
        <v>0</v>
      </c>
      <c r="K55" s="119">
        <f t="shared" si="1"/>
        <v>0</v>
      </c>
    </row>
    <row r="56" spans="2:11" x14ac:dyDescent="0.2">
      <c r="B56" s="114">
        <f>'Data entry'!B55</f>
        <v>0</v>
      </c>
      <c r="C56" s="115">
        <f>'Data entry'!C55</f>
        <v>0</v>
      </c>
      <c r="D56" s="116">
        <f>'Data entry'!D55</f>
        <v>0</v>
      </c>
      <c r="E56" s="117">
        <f>'Data entry'!E55</f>
        <v>0</v>
      </c>
      <c r="F56" s="118">
        <f>'Pay Calculation'!L38</f>
        <v>0</v>
      </c>
      <c r="G56" s="117">
        <f>'Data entry'!S55</f>
        <v>0</v>
      </c>
      <c r="H56" s="118">
        <f>'Pay Calculation'!O38</f>
        <v>0</v>
      </c>
      <c r="I56" s="111">
        <f>IF('Data entry'!J55="Yes",'Pay Calculation'!Q38,'Pay Calculation'!P38)</f>
        <v>0</v>
      </c>
      <c r="J56" s="118">
        <f>'Pay Calculation'!R38</f>
        <v>0</v>
      </c>
      <c r="K56" s="119">
        <f t="shared" si="1"/>
        <v>0</v>
      </c>
    </row>
    <row r="57" spans="2:11" x14ac:dyDescent="0.2">
      <c r="B57" s="114">
        <f>'Data entry'!B56</f>
        <v>0</v>
      </c>
      <c r="C57" s="115">
        <f>'Data entry'!C56</f>
        <v>0</v>
      </c>
      <c r="D57" s="116">
        <f>'Data entry'!D56</f>
        <v>0</v>
      </c>
      <c r="E57" s="117">
        <f>'Data entry'!E56</f>
        <v>0</v>
      </c>
      <c r="F57" s="118">
        <f>'Pay Calculation'!L39</f>
        <v>0</v>
      </c>
      <c r="G57" s="117">
        <f>'Data entry'!S56</f>
        <v>0</v>
      </c>
      <c r="H57" s="118">
        <f>'Pay Calculation'!O39</f>
        <v>0</v>
      </c>
      <c r="I57" s="111">
        <f>IF('Data entry'!J56="Yes",'Pay Calculation'!Q39,'Pay Calculation'!P39)</f>
        <v>0</v>
      </c>
      <c r="J57" s="118">
        <f>'Pay Calculation'!R39</f>
        <v>0</v>
      </c>
      <c r="K57" s="119">
        <f t="shared" si="1"/>
        <v>0</v>
      </c>
    </row>
    <row r="58" spans="2:11" x14ac:dyDescent="0.2">
      <c r="B58" s="114">
        <f>'Data entry'!B57</f>
        <v>0</v>
      </c>
      <c r="C58" s="115">
        <f>'Data entry'!C57</f>
        <v>0</v>
      </c>
      <c r="D58" s="116">
        <f>'Data entry'!D57</f>
        <v>0</v>
      </c>
      <c r="E58" s="117">
        <f>'Data entry'!E57</f>
        <v>0</v>
      </c>
      <c r="F58" s="118">
        <f>'Pay Calculation'!L40</f>
        <v>0</v>
      </c>
      <c r="G58" s="117">
        <f>'Data entry'!S57</f>
        <v>0</v>
      </c>
      <c r="H58" s="118">
        <f>'Pay Calculation'!O40</f>
        <v>0</v>
      </c>
      <c r="I58" s="111">
        <f>IF('Data entry'!J57="Yes",'Pay Calculation'!Q40,'Pay Calculation'!P40)</f>
        <v>0</v>
      </c>
      <c r="J58" s="118">
        <f>'Pay Calculation'!R40</f>
        <v>0</v>
      </c>
      <c r="K58" s="119">
        <f t="shared" si="1"/>
        <v>0</v>
      </c>
    </row>
    <row r="59" spans="2:11" x14ac:dyDescent="0.2">
      <c r="B59" s="114">
        <f>'Data entry'!B58</f>
        <v>0</v>
      </c>
      <c r="C59" s="115">
        <f>'Data entry'!C58</f>
        <v>0</v>
      </c>
      <c r="D59" s="116">
        <f>'Data entry'!D58</f>
        <v>0</v>
      </c>
      <c r="E59" s="117">
        <f>'Data entry'!E58</f>
        <v>0</v>
      </c>
      <c r="F59" s="118">
        <f>'Pay Calculation'!L41</f>
        <v>0</v>
      </c>
      <c r="G59" s="117">
        <f>'Data entry'!S58</f>
        <v>0</v>
      </c>
      <c r="H59" s="118">
        <f>'Pay Calculation'!O41</f>
        <v>0</v>
      </c>
      <c r="I59" s="111">
        <f>IF('Data entry'!J58="Yes",'Pay Calculation'!Q41,'Pay Calculation'!P41)</f>
        <v>0</v>
      </c>
      <c r="J59" s="118">
        <f>'Pay Calculation'!R41</f>
        <v>0</v>
      </c>
      <c r="K59" s="119">
        <f t="shared" si="1"/>
        <v>0</v>
      </c>
    </row>
    <row r="60" spans="2:11" x14ac:dyDescent="0.2">
      <c r="B60" s="114">
        <f>'Data entry'!B59</f>
        <v>0</v>
      </c>
      <c r="C60" s="115">
        <f>'Data entry'!C59</f>
        <v>0</v>
      </c>
      <c r="D60" s="116">
        <f>'Data entry'!D59</f>
        <v>0</v>
      </c>
      <c r="E60" s="117">
        <f>'Data entry'!E59</f>
        <v>0</v>
      </c>
      <c r="F60" s="118">
        <f>'Pay Calculation'!L42</f>
        <v>0</v>
      </c>
      <c r="G60" s="117">
        <f>'Data entry'!S59</f>
        <v>0</v>
      </c>
      <c r="H60" s="118">
        <f>'Pay Calculation'!O42</f>
        <v>0</v>
      </c>
      <c r="I60" s="111">
        <f>IF('Data entry'!J59="Yes",'Pay Calculation'!Q42,'Pay Calculation'!P42)</f>
        <v>0</v>
      </c>
      <c r="J60" s="118">
        <f>'Pay Calculation'!R42</f>
        <v>0</v>
      </c>
      <c r="K60" s="119">
        <f t="shared" si="1"/>
        <v>0</v>
      </c>
    </row>
    <row r="61" spans="2:11" x14ac:dyDescent="0.2">
      <c r="B61" s="114">
        <f>'Data entry'!B60</f>
        <v>0</v>
      </c>
      <c r="C61" s="115">
        <f>'Data entry'!C60</f>
        <v>0</v>
      </c>
      <c r="D61" s="116">
        <f>'Data entry'!D60</f>
        <v>0</v>
      </c>
      <c r="E61" s="117">
        <f>'Data entry'!E60</f>
        <v>0</v>
      </c>
      <c r="F61" s="118">
        <f>'Pay Calculation'!L43</f>
        <v>0</v>
      </c>
      <c r="G61" s="117">
        <f>'Data entry'!S60</f>
        <v>0</v>
      </c>
      <c r="H61" s="118">
        <f>'Pay Calculation'!O43</f>
        <v>0</v>
      </c>
      <c r="I61" s="111">
        <f>IF('Data entry'!J60="Yes",'Pay Calculation'!Q43,'Pay Calculation'!P43)</f>
        <v>0</v>
      </c>
      <c r="J61" s="118">
        <f>'Pay Calculation'!R43</f>
        <v>0</v>
      </c>
      <c r="K61" s="119">
        <f t="shared" si="1"/>
        <v>0</v>
      </c>
    </row>
    <row r="62" spans="2:11" x14ac:dyDescent="0.2">
      <c r="B62" s="114">
        <f>'Data entry'!B61</f>
        <v>0</v>
      </c>
      <c r="C62" s="115">
        <f>'Data entry'!C61</f>
        <v>0</v>
      </c>
      <c r="D62" s="116">
        <f>'Data entry'!D61</f>
        <v>0</v>
      </c>
      <c r="E62" s="117">
        <f>'Data entry'!E61</f>
        <v>0</v>
      </c>
      <c r="F62" s="118">
        <f>'Pay Calculation'!L44</f>
        <v>0</v>
      </c>
      <c r="G62" s="117">
        <f>'Data entry'!S61</f>
        <v>0</v>
      </c>
      <c r="H62" s="118">
        <f>'Pay Calculation'!O44</f>
        <v>0</v>
      </c>
      <c r="I62" s="111">
        <f>IF('Data entry'!J61="Yes",'Pay Calculation'!Q44,'Pay Calculation'!P44)</f>
        <v>0</v>
      </c>
      <c r="J62" s="118">
        <f>'Pay Calculation'!R44</f>
        <v>0</v>
      </c>
      <c r="K62" s="119">
        <f t="shared" si="1"/>
        <v>0</v>
      </c>
    </row>
    <row r="63" spans="2:11" x14ac:dyDescent="0.2">
      <c r="B63" s="114">
        <f>'Data entry'!B62</f>
        <v>0</v>
      </c>
      <c r="C63" s="115">
        <f>'Data entry'!C62</f>
        <v>0</v>
      </c>
      <c r="D63" s="116">
        <f>'Data entry'!D62</f>
        <v>0</v>
      </c>
      <c r="E63" s="117">
        <f>'Data entry'!E62</f>
        <v>0</v>
      </c>
      <c r="F63" s="118">
        <f>'Pay Calculation'!L45</f>
        <v>0</v>
      </c>
      <c r="G63" s="117">
        <f>'Data entry'!S62</f>
        <v>0</v>
      </c>
      <c r="H63" s="118">
        <f>'Pay Calculation'!O45</f>
        <v>0</v>
      </c>
      <c r="I63" s="111">
        <f>IF('Data entry'!J62="Yes",'Pay Calculation'!Q45,'Pay Calculation'!P45)</f>
        <v>0</v>
      </c>
      <c r="J63" s="118">
        <f>'Pay Calculation'!R45</f>
        <v>0</v>
      </c>
      <c r="K63" s="119">
        <f t="shared" si="1"/>
        <v>0</v>
      </c>
    </row>
    <row r="64" spans="2:11" x14ac:dyDescent="0.2">
      <c r="B64" s="114">
        <f>'Data entry'!B63</f>
        <v>0</v>
      </c>
      <c r="C64" s="115">
        <f>'Data entry'!C63</f>
        <v>0</v>
      </c>
      <c r="D64" s="116">
        <f>'Data entry'!D63</f>
        <v>0</v>
      </c>
      <c r="E64" s="117">
        <f>'Data entry'!E63</f>
        <v>0</v>
      </c>
      <c r="F64" s="118">
        <f>'Pay Calculation'!L46</f>
        <v>0</v>
      </c>
      <c r="G64" s="117">
        <f>'Data entry'!S63</f>
        <v>0</v>
      </c>
      <c r="H64" s="118">
        <f>'Pay Calculation'!O46</f>
        <v>0</v>
      </c>
      <c r="I64" s="111">
        <f>IF('Data entry'!J63="Yes",'Pay Calculation'!Q46,'Pay Calculation'!P46)</f>
        <v>0</v>
      </c>
      <c r="J64" s="118">
        <f>'Pay Calculation'!R46</f>
        <v>0</v>
      </c>
      <c r="K64" s="119">
        <f t="shared" si="1"/>
        <v>0</v>
      </c>
    </row>
    <row r="65" spans="2:11" x14ac:dyDescent="0.2">
      <c r="B65" s="114">
        <f>'Data entry'!B64</f>
        <v>0</v>
      </c>
      <c r="C65" s="115">
        <f>'Data entry'!C64</f>
        <v>0</v>
      </c>
      <c r="D65" s="116">
        <f>'Data entry'!D64</f>
        <v>0</v>
      </c>
      <c r="E65" s="117">
        <f>'Data entry'!E64</f>
        <v>0</v>
      </c>
      <c r="F65" s="118">
        <f>'Pay Calculation'!L47</f>
        <v>0</v>
      </c>
      <c r="G65" s="117">
        <f>'Data entry'!S64</f>
        <v>0</v>
      </c>
      <c r="H65" s="118">
        <f>'Pay Calculation'!O47</f>
        <v>0</v>
      </c>
      <c r="I65" s="111">
        <f>IF('Data entry'!J64="Yes",'Pay Calculation'!Q47,'Pay Calculation'!P47)</f>
        <v>0</v>
      </c>
      <c r="J65" s="118">
        <f>'Pay Calculation'!R47</f>
        <v>0</v>
      </c>
      <c r="K65" s="119">
        <f t="shared" si="1"/>
        <v>0</v>
      </c>
    </row>
    <row r="66" spans="2:11" x14ac:dyDescent="0.2">
      <c r="B66" s="114">
        <f>'Data entry'!B65</f>
        <v>0</v>
      </c>
      <c r="C66" s="115">
        <f>'Data entry'!C65</f>
        <v>0</v>
      </c>
      <c r="D66" s="116">
        <f>'Data entry'!D65</f>
        <v>0</v>
      </c>
      <c r="E66" s="117">
        <f>'Data entry'!E65</f>
        <v>0</v>
      </c>
      <c r="F66" s="118">
        <f>'Pay Calculation'!L48</f>
        <v>0</v>
      </c>
      <c r="G66" s="117">
        <f>'Data entry'!S65</f>
        <v>0</v>
      </c>
      <c r="H66" s="118">
        <f>'Pay Calculation'!O48</f>
        <v>0</v>
      </c>
      <c r="I66" s="111">
        <f>IF('Data entry'!J65="Yes",'Pay Calculation'!Q48,'Pay Calculation'!P48)</f>
        <v>0</v>
      </c>
      <c r="J66" s="118">
        <f>'Pay Calculation'!R48</f>
        <v>0</v>
      </c>
      <c r="K66" s="119">
        <f t="shared" si="1"/>
        <v>0</v>
      </c>
    </row>
    <row r="67" spans="2:11" x14ac:dyDescent="0.2">
      <c r="B67" s="114">
        <f>'Data entry'!B66</f>
        <v>0</v>
      </c>
      <c r="C67" s="115">
        <f>'Data entry'!C66</f>
        <v>0</v>
      </c>
      <c r="D67" s="116">
        <f>'Data entry'!D66</f>
        <v>0</v>
      </c>
      <c r="E67" s="117">
        <f>'Data entry'!E66</f>
        <v>0</v>
      </c>
      <c r="F67" s="118">
        <f>'Pay Calculation'!L49</f>
        <v>0</v>
      </c>
      <c r="G67" s="117">
        <f>'Data entry'!S66</f>
        <v>0</v>
      </c>
      <c r="H67" s="118">
        <f>'Pay Calculation'!O49</f>
        <v>0</v>
      </c>
      <c r="I67" s="111">
        <f>IF('Data entry'!J66="Yes",'Pay Calculation'!Q49,'Pay Calculation'!P49)</f>
        <v>0</v>
      </c>
      <c r="J67" s="118">
        <f>'Pay Calculation'!R49</f>
        <v>0</v>
      </c>
      <c r="K67" s="119">
        <f t="shared" si="1"/>
        <v>0</v>
      </c>
    </row>
    <row r="68" spans="2:11" x14ac:dyDescent="0.2">
      <c r="B68" s="114">
        <f>'Data entry'!B67</f>
        <v>0</v>
      </c>
      <c r="C68" s="115">
        <f>'Data entry'!C67</f>
        <v>0</v>
      </c>
      <c r="D68" s="116">
        <f>'Data entry'!D67</f>
        <v>0</v>
      </c>
      <c r="E68" s="117">
        <f>'Data entry'!E67</f>
        <v>0</v>
      </c>
      <c r="F68" s="118">
        <f>'Pay Calculation'!L50</f>
        <v>0</v>
      </c>
      <c r="G68" s="117">
        <f>'Data entry'!S67</f>
        <v>0</v>
      </c>
      <c r="H68" s="118">
        <f>'Pay Calculation'!O50</f>
        <v>0</v>
      </c>
      <c r="I68" s="111">
        <f>IF('Data entry'!J67="Yes",'Pay Calculation'!Q50,'Pay Calculation'!P50)</f>
        <v>0</v>
      </c>
      <c r="J68" s="118">
        <f>'Pay Calculation'!R50</f>
        <v>0</v>
      </c>
      <c r="K68" s="119">
        <f t="shared" si="1"/>
        <v>0</v>
      </c>
    </row>
    <row r="69" spans="2:11" x14ac:dyDescent="0.2">
      <c r="B69" s="114">
        <f>'Data entry'!B68</f>
        <v>0</v>
      </c>
      <c r="C69" s="115">
        <f>'Data entry'!C68</f>
        <v>0</v>
      </c>
      <c r="D69" s="116">
        <f>'Data entry'!D68</f>
        <v>0</v>
      </c>
      <c r="E69" s="117">
        <f>'Data entry'!E68</f>
        <v>0</v>
      </c>
      <c r="F69" s="118">
        <f>'Pay Calculation'!L51</f>
        <v>0</v>
      </c>
      <c r="G69" s="117">
        <f>'Data entry'!S68</f>
        <v>0</v>
      </c>
      <c r="H69" s="118">
        <f>'Pay Calculation'!O51</f>
        <v>0</v>
      </c>
      <c r="I69" s="111">
        <f>IF('Data entry'!J68="Yes",'Pay Calculation'!Q51,'Pay Calculation'!P51)</f>
        <v>0</v>
      </c>
      <c r="J69" s="118">
        <f>'Pay Calculation'!R51</f>
        <v>0</v>
      </c>
      <c r="K69" s="119">
        <f t="shared" si="1"/>
        <v>0</v>
      </c>
    </row>
    <row r="70" spans="2:11" ht="13.5" thickBot="1" x14ac:dyDescent="0.25">
      <c r="B70" s="120">
        <f>'Data entry'!B69</f>
        <v>0</v>
      </c>
      <c r="C70" s="121">
        <f>'Data entry'!C69</f>
        <v>0</v>
      </c>
      <c r="D70" s="122">
        <f>'Data entry'!D69</f>
        <v>0</v>
      </c>
      <c r="E70" s="123">
        <f>'Data entry'!E69</f>
        <v>0</v>
      </c>
      <c r="F70" s="124">
        <f>'Pay Calculation'!L52</f>
        <v>0</v>
      </c>
      <c r="G70" s="123">
        <f>'Data entry'!S69</f>
        <v>0</v>
      </c>
      <c r="H70" s="124">
        <f>'Pay Calculation'!O52</f>
        <v>0</v>
      </c>
      <c r="I70" s="124">
        <f>IF('Data entry'!J69="Yes",'Pay Calculation'!Q52,'Pay Calculation'!P52)</f>
        <v>0</v>
      </c>
      <c r="J70" s="124">
        <f>'Pay Calculation'!R52</f>
        <v>0</v>
      </c>
      <c r="K70" s="125">
        <f t="shared" si="1"/>
        <v>0</v>
      </c>
    </row>
    <row r="71" spans="2:11" ht="25.5" customHeight="1" thickBot="1" x14ac:dyDescent="0.25">
      <c r="B71" s="95"/>
      <c r="C71" s="95"/>
      <c r="D71" s="95"/>
      <c r="E71" s="95"/>
      <c r="F71" s="95"/>
      <c r="G71" s="95"/>
      <c r="H71" s="161">
        <f>SUM(H21:H70)</f>
        <v>0</v>
      </c>
      <c r="I71" s="162">
        <f>SUM(I21:I70)</f>
        <v>0</v>
      </c>
      <c r="J71" s="162">
        <f t="shared" ref="J71:K71" si="2">SUM(J21:J70)</f>
        <v>0</v>
      </c>
      <c r="K71" s="163">
        <f t="shared" si="2"/>
        <v>0</v>
      </c>
    </row>
  </sheetData>
  <mergeCells count="28">
    <mergeCell ref="J8:K8"/>
    <mergeCell ref="J9:K9"/>
    <mergeCell ref="J15:K15"/>
    <mergeCell ref="G8:H9"/>
    <mergeCell ref="G10:I11"/>
    <mergeCell ref="J10:K11"/>
    <mergeCell ref="G12:I12"/>
    <mergeCell ref="J12:K12"/>
    <mergeCell ref="G13:I13"/>
    <mergeCell ref="J13:K13"/>
    <mergeCell ref="G14:I14"/>
    <mergeCell ref="J14:K14"/>
    <mergeCell ref="C12:E12"/>
    <mergeCell ref="C13:E13"/>
    <mergeCell ref="B2:C2"/>
    <mergeCell ref="B4:C6"/>
    <mergeCell ref="C14:E14"/>
    <mergeCell ref="C8:E8"/>
    <mergeCell ref="C9:E9"/>
    <mergeCell ref="C10:E10"/>
    <mergeCell ref="C11:E11"/>
    <mergeCell ref="J17:K18"/>
    <mergeCell ref="G17:I18"/>
    <mergeCell ref="C15:E15"/>
    <mergeCell ref="C16:E16"/>
    <mergeCell ref="C18:E18"/>
    <mergeCell ref="G15:I15"/>
    <mergeCell ref="C17:E17"/>
  </mergeCells>
  <hyperlinks>
    <hyperlink ref="J2" r:id="rId1"/>
    <hyperlink ref="J3" r:id="rId2"/>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T52"/>
  <sheetViews>
    <sheetView showGridLines="0" workbookViewId="0">
      <selection activeCell="P3" sqref="P3"/>
    </sheetView>
  </sheetViews>
  <sheetFormatPr defaultRowHeight="12.75" x14ac:dyDescent="0.2"/>
  <cols>
    <col min="1" max="1" width="5" style="1" customWidth="1"/>
    <col min="2" max="3" width="20.7109375" style="1" customWidth="1"/>
    <col min="4" max="4" width="12.7109375" style="4" customWidth="1"/>
    <col min="5" max="5" width="13" style="4" customWidth="1"/>
    <col min="6" max="11" width="12.7109375" style="1" customWidth="1"/>
    <col min="12" max="13" width="12.7109375" style="4" customWidth="1"/>
    <col min="14" max="19" width="12.7109375" style="1" customWidth="1"/>
    <col min="20" max="16384" width="9.140625" style="1"/>
  </cols>
  <sheetData>
    <row r="1" spans="2:20" ht="13.5" thickBot="1" x14ac:dyDescent="0.25"/>
    <row r="2" spans="2:20" s="5" customFormat="1" ht="51.75" thickBot="1" x14ac:dyDescent="0.25">
      <c r="B2" s="43" t="s">
        <v>2</v>
      </c>
      <c r="C2" s="44" t="s">
        <v>3</v>
      </c>
      <c r="D2" s="7" t="s">
        <v>7</v>
      </c>
      <c r="E2" s="75" t="s">
        <v>0</v>
      </c>
      <c r="F2" s="76" t="s">
        <v>35</v>
      </c>
      <c r="G2" s="6" t="s">
        <v>34</v>
      </c>
      <c r="H2" s="77" t="s">
        <v>84</v>
      </c>
      <c r="I2" s="7" t="s">
        <v>33</v>
      </c>
      <c r="J2" s="7" t="s">
        <v>105</v>
      </c>
      <c r="K2" s="8" t="s">
        <v>1</v>
      </c>
      <c r="L2" s="6" t="s">
        <v>50</v>
      </c>
      <c r="M2" s="7" t="s">
        <v>20</v>
      </c>
      <c r="N2" s="7" t="s">
        <v>207</v>
      </c>
      <c r="O2" s="7" t="s">
        <v>208</v>
      </c>
      <c r="P2" s="7" t="s">
        <v>151</v>
      </c>
      <c r="Q2" s="7" t="s">
        <v>144</v>
      </c>
      <c r="R2" s="7" t="s">
        <v>45</v>
      </c>
      <c r="S2" s="8" t="s">
        <v>27</v>
      </c>
    </row>
    <row r="3" spans="2:20" x14ac:dyDescent="0.2">
      <c r="B3" s="66">
        <f>'Data entry'!B20</f>
        <v>0</v>
      </c>
      <c r="C3" s="67">
        <f>'Data entry'!C20</f>
        <v>0</v>
      </c>
      <c r="D3" s="68">
        <f>'Data entry'!E20</f>
        <v>0</v>
      </c>
      <c r="E3" s="69" t="str">
        <f>'Data entry'!F20</f>
        <v>No</v>
      </c>
      <c r="F3" s="70">
        <f>'Data entry'!P20/IF(Period_type="Month",12,IF(Period_type="Week",52,Days_in_year/Days_in_period))</f>
        <v>0</v>
      </c>
      <c r="G3" s="71">
        <f>'Data entry'!Q20</f>
        <v>0</v>
      </c>
      <c r="H3" s="80">
        <f>IF(ISBLANK('Data entry'!O20),366,MAX(0,MIN('Data entry'!O20-MAX('Data entry'!I20,43561),366)))</f>
        <v>366</v>
      </c>
      <c r="I3" s="72">
        <f>'Data entry'!R20/H3</f>
        <v>0</v>
      </c>
      <c r="J3" s="72">
        <f t="shared" ref="J3" si="0">I3*Days_in_period</f>
        <v>0</v>
      </c>
      <c r="K3" s="73">
        <f>MAX(G3,J3)</f>
        <v>0</v>
      </c>
      <c r="L3" s="71">
        <f>IF(E3="Yes",K3,F3)</f>
        <v>0</v>
      </c>
      <c r="M3" s="74">
        <f>'Data entry'!S20</f>
        <v>0</v>
      </c>
      <c r="N3" s="72">
        <f t="shared" ref="N3:N34" si="1">ROUND(MIN(L3*Furlough_rate,Furlough_cap)*M3/Days_in_period,2)</f>
        <v>0</v>
      </c>
      <c r="O3" s="72">
        <f>MIN('Data entry'!U20,N3)</f>
        <v>0</v>
      </c>
      <c r="P3" s="72">
        <f>IF(AND('Data entry'!G20="Yes",O3&gt;0),(MAX(0,('Data entry'!W20-NI_threshold)*NI_rate)*M3/Days_in_period)*(O3/'Data entry'!U20),0)</f>
        <v>0</v>
      </c>
      <c r="Q3" s="72">
        <f>IF(AND('Data entry'!G20="Yes",O3&gt;0,'Data entry'!J20="Yes"),MAX(0,('Data entry'!W20-MAX(0,(Annual_NI_threshold-'Data entry'!K20)))*NI_rate)*(M3/Days_in_month)*(O3/('Data entry'!U20)),0)</f>
        <v>0</v>
      </c>
      <c r="R3" s="72">
        <f>IF('Data entry'!H20="Yes",MAX(0,(O3-Pension_threshold*M3/Days_in_period))*Pension_rate,0)</f>
        <v>0</v>
      </c>
      <c r="S3" s="73">
        <f>IF('Data entry'!J20="Yes",(SUM(N3:R3))-P3,(SUM(N3:R3))-Q3)</f>
        <v>0</v>
      </c>
      <c r="T3" s="2" t="s">
        <v>9</v>
      </c>
    </row>
    <row r="4" spans="2:20" x14ac:dyDescent="0.2">
      <c r="B4" s="32">
        <f>'Data entry'!B21</f>
        <v>0</v>
      </c>
      <c r="C4" s="20">
        <f>'Data entry'!C21</f>
        <v>0</v>
      </c>
      <c r="D4" s="21">
        <f>'Data entry'!E21</f>
        <v>0</v>
      </c>
      <c r="E4" s="29" t="str">
        <f>'Data entry'!F21</f>
        <v>No</v>
      </c>
      <c r="F4" s="30">
        <f>'Data entry'!P21/IF(Period_type="Month",12,IF(Period_type="Week",52,Days_in_year/Days_in_period))</f>
        <v>0</v>
      </c>
      <c r="G4" s="24">
        <f>'Data entry'!Q21</f>
        <v>0</v>
      </c>
      <c r="H4" s="81">
        <f>IF(ISBLANK('Data entry'!O21),366,MAX(0,MIN('Data entry'!O21-MAX('Data entry'!I21,43561),366)))</f>
        <v>366</v>
      </c>
      <c r="I4" s="22">
        <f>'Data entry'!R21/H4</f>
        <v>0</v>
      </c>
      <c r="J4" s="22">
        <f t="shared" ref="J4:J52" si="2">I4*Days_in_period</f>
        <v>0</v>
      </c>
      <c r="K4" s="25">
        <f t="shared" ref="K4:K52" si="3">MAX(G4,J4)</f>
        <v>0</v>
      </c>
      <c r="L4" s="24">
        <f t="shared" ref="L4:L52" si="4">IF(E4="Yes",K4,F4)</f>
        <v>0</v>
      </c>
      <c r="M4" s="23">
        <f>'Data entry'!S21</f>
        <v>0</v>
      </c>
      <c r="N4" s="22">
        <f t="shared" si="1"/>
        <v>0</v>
      </c>
      <c r="O4" s="72">
        <f>MIN('Data entry'!U21,N4)</f>
        <v>0</v>
      </c>
      <c r="P4" s="72">
        <f>IF(AND('Data entry'!G21="Yes",O4&gt;0),(MAX(0,('Data entry'!W21-NI_threshold)*NI_rate)*M4/Days_in_period)*(O4/'Data entry'!U21),0)</f>
        <v>0</v>
      </c>
      <c r="Q4" s="72">
        <f>IF(AND('Data entry'!G21="Yes",O4&gt;0,'Data entry'!J21="Yes"),MAX(0,('Data entry'!W21-MAX(0,(Annual_NI_threshold-'Data entry'!K21)))*NI_rate)*(M4/Days_in_month)*(O4/('Data entry'!U21)),0)</f>
        <v>0</v>
      </c>
      <c r="R4" s="22">
        <f>IF('Data entry'!H21="Yes",MAX(0,(O4-Pension_threshold*M4/Days_in_period))*Pension_rate,0)</f>
        <v>0</v>
      </c>
      <c r="S4" s="73">
        <f>IF('Data entry'!J21="Yes",(SUM(N4:R4))-P4,(SUM(N4:R4))-Q4)</f>
        <v>0</v>
      </c>
      <c r="T4" s="2"/>
    </row>
    <row r="5" spans="2:20" x14ac:dyDescent="0.2">
      <c r="B5" s="32">
        <f>'Data entry'!B22</f>
        <v>0</v>
      </c>
      <c r="C5" s="20">
        <f>'Data entry'!C22</f>
        <v>0</v>
      </c>
      <c r="D5" s="21">
        <f>'Data entry'!E22</f>
        <v>0</v>
      </c>
      <c r="E5" s="29" t="str">
        <f>'Data entry'!F22</f>
        <v>No</v>
      </c>
      <c r="F5" s="30">
        <f>'Data entry'!P22/IF(Period_type="Month",12,IF(Period_type="Week",52,Days_in_year/Days_in_period))</f>
        <v>0</v>
      </c>
      <c r="G5" s="24">
        <f>'Data entry'!Q22</f>
        <v>0</v>
      </c>
      <c r="H5" s="81">
        <f>IF(ISBLANK('Data entry'!O22),366,MAX(0,MIN('Data entry'!O22-MAX('Data entry'!I22,43561),366)))</f>
        <v>366</v>
      </c>
      <c r="I5" s="22">
        <f>'Data entry'!R22/H5</f>
        <v>0</v>
      </c>
      <c r="J5" s="22">
        <f t="shared" si="2"/>
        <v>0</v>
      </c>
      <c r="K5" s="25">
        <f t="shared" si="3"/>
        <v>0</v>
      </c>
      <c r="L5" s="24">
        <f t="shared" si="4"/>
        <v>0</v>
      </c>
      <c r="M5" s="23">
        <f>'Data entry'!S22</f>
        <v>0</v>
      </c>
      <c r="N5" s="22">
        <f t="shared" si="1"/>
        <v>0</v>
      </c>
      <c r="O5" s="72">
        <f>MIN('Data entry'!U22,N5)</f>
        <v>0</v>
      </c>
      <c r="P5" s="72">
        <f>IF(AND('Data entry'!G22="Yes",O5&gt;0),(MAX(0,('Data entry'!W22-NI_threshold)*NI_rate)*M5/Days_in_period)*(O5/'Data entry'!U22),0)</f>
        <v>0</v>
      </c>
      <c r="Q5" s="72">
        <f>IF(AND('Data entry'!G22="Yes",O5&gt;0,'Data entry'!J22="Yes"),MAX(0,('Data entry'!W22-MAX(0,(Annual_NI_threshold-'Data entry'!K22)))*NI_rate)*(M5/Days_in_month)*(O5/('Data entry'!U22)),0)</f>
        <v>0</v>
      </c>
      <c r="R5" s="22">
        <f>IF('Data entry'!H22="Yes",MAX(0,(O5-Pension_threshold*M5/Days_in_period))*Pension_rate,0)</f>
        <v>0</v>
      </c>
      <c r="S5" s="73">
        <f>IF('Data entry'!J22="Yes",(SUM(N5:R5))-P5,(SUM(N5:R5))-Q5)</f>
        <v>0</v>
      </c>
      <c r="T5" s="2"/>
    </row>
    <row r="6" spans="2:20" x14ac:dyDescent="0.2">
      <c r="B6" s="32">
        <f>'Data entry'!B23</f>
        <v>0</v>
      </c>
      <c r="C6" s="20">
        <f>'Data entry'!C23</f>
        <v>0</v>
      </c>
      <c r="D6" s="21">
        <f>'Data entry'!E23</f>
        <v>0</v>
      </c>
      <c r="E6" s="29" t="str">
        <f>'Data entry'!F23</f>
        <v>No</v>
      </c>
      <c r="F6" s="30">
        <f>'Data entry'!P23/IF(Period_type="Month",12,IF(Period_type="Week",52,Days_in_year/Days_in_period))</f>
        <v>0</v>
      </c>
      <c r="G6" s="24">
        <f>'Data entry'!Q23</f>
        <v>0</v>
      </c>
      <c r="H6" s="81">
        <f>IF(ISBLANK('Data entry'!O23),366,MAX(0,MIN('Data entry'!O23-MAX('Data entry'!I23,43561),366)))</f>
        <v>366</v>
      </c>
      <c r="I6" s="22">
        <f>'Data entry'!R23/H6</f>
        <v>0</v>
      </c>
      <c r="J6" s="22">
        <f t="shared" si="2"/>
        <v>0</v>
      </c>
      <c r="K6" s="25">
        <f t="shared" si="3"/>
        <v>0</v>
      </c>
      <c r="L6" s="24">
        <f t="shared" si="4"/>
        <v>0</v>
      </c>
      <c r="M6" s="23">
        <f>'Data entry'!S23</f>
        <v>0</v>
      </c>
      <c r="N6" s="22">
        <f t="shared" si="1"/>
        <v>0</v>
      </c>
      <c r="O6" s="72">
        <f>MIN('Data entry'!U23,N6)</f>
        <v>0</v>
      </c>
      <c r="P6" s="72">
        <f>IF(AND('Data entry'!G23="Yes",O6&gt;0),(MAX(0,('Data entry'!W23-NI_threshold)*NI_rate)*M6/Days_in_period)*(O6/'Data entry'!U23),0)</f>
        <v>0</v>
      </c>
      <c r="Q6" s="72">
        <f>IF(AND('Data entry'!G23="Yes",O6&gt;0,'Data entry'!J23="Yes"),MAX(0,('Data entry'!W23-MAX(0,(Annual_NI_threshold-'Data entry'!K23)))*NI_rate)*(M6/Days_in_month)*(O6/('Data entry'!U23)),0)</f>
        <v>0</v>
      </c>
      <c r="R6" s="22">
        <f>IF('Data entry'!H23="Yes",MAX(0,(O6-Pension_threshold*M6/Days_in_period))*Pension_rate,0)</f>
        <v>0</v>
      </c>
      <c r="S6" s="73">
        <f>IF('Data entry'!J23="Yes",(SUM(N6:R6))-P6,(SUM(N6:R6))-Q6)</f>
        <v>0</v>
      </c>
      <c r="T6" s="2"/>
    </row>
    <row r="7" spans="2:20" x14ac:dyDescent="0.2">
      <c r="B7" s="32">
        <f>'Data entry'!B24</f>
        <v>0</v>
      </c>
      <c r="C7" s="20">
        <f>'Data entry'!C24</f>
        <v>0</v>
      </c>
      <c r="D7" s="21">
        <f>'Data entry'!E24</f>
        <v>0</v>
      </c>
      <c r="E7" s="29" t="str">
        <f>'Data entry'!F24</f>
        <v>No</v>
      </c>
      <c r="F7" s="30">
        <f>'Data entry'!P24/IF(Period_type="Month",12,IF(Period_type="Week",52,Days_in_year/Days_in_period))</f>
        <v>0</v>
      </c>
      <c r="G7" s="24">
        <f>'Data entry'!Q24</f>
        <v>0</v>
      </c>
      <c r="H7" s="81">
        <f>IF(ISBLANK('Data entry'!O24),366,MAX(0,MIN('Data entry'!O24-MAX('Data entry'!I24,43561),366)))</f>
        <v>366</v>
      </c>
      <c r="I7" s="22">
        <f>'Data entry'!R24/H7</f>
        <v>0</v>
      </c>
      <c r="J7" s="22">
        <f t="shared" si="2"/>
        <v>0</v>
      </c>
      <c r="K7" s="25">
        <f t="shared" si="3"/>
        <v>0</v>
      </c>
      <c r="L7" s="24">
        <f t="shared" si="4"/>
        <v>0</v>
      </c>
      <c r="M7" s="23">
        <f>'Data entry'!S24</f>
        <v>0</v>
      </c>
      <c r="N7" s="22">
        <f t="shared" si="1"/>
        <v>0</v>
      </c>
      <c r="O7" s="72">
        <f>MIN('Data entry'!U24,N7)</f>
        <v>0</v>
      </c>
      <c r="P7" s="72">
        <f>IF(AND('Data entry'!G24="Yes",O7&gt;0),(MAX(0,('Data entry'!W24-NI_threshold)*NI_rate)*M7/Days_in_period)*(O7/'Data entry'!U24),0)</f>
        <v>0</v>
      </c>
      <c r="Q7" s="72">
        <f>IF(AND('Data entry'!G24="Yes",O7&gt;0,'Data entry'!J24="Yes"),MAX(0,('Data entry'!W24-MAX(0,(Annual_NI_threshold-'Data entry'!K24)))*NI_rate)*(M7/Days_in_month)*(O7/('Data entry'!U24)),0)</f>
        <v>0</v>
      </c>
      <c r="R7" s="22">
        <f>IF('Data entry'!H24="Yes",MAX(0,(O7-Pension_threshold*M7/Days_in_period))*Pension_rate,0)</f>
        <v>0</v>
      </c>
      <c r="S7" s="73">
        <f>IF('Data entry'!J24="Yes",(SUM(N7:R7))-P7,(SUM(N7:R7))-Q7)</f>
        <v>0</v>
      </c>
      <c r="T7" s="2"/>
    </row>
    <row r="8" spans="2:20" x14ac:dyDescent="0.2">
      <c r="B8" s="32">
        <f>'Data entry'!B25</f>
        <v>0</v>
      </c>
      <c r="C8" s="20">
        <f>'Data entry'!C25</f>
        <v>0</v>
      </c>
      <c r="D8" s="21">
        <f>'Data entry'!E25</f>
        <v>0</v>
      </c>
      <c r="E8" s="29" t="str">
        <f>'Data entry'!F25</f>
        <v>No</v>
      </c>
      <c r="F8" s="30">
        <f>'Data entry'!P25/IF(Period_type="Month",12,IF(Period_type="Week",52,Days_in_year/Days_in_period))</f>
        <v>0</v>
      </c>
      <c r="G8" s="24">
        <f>'Data entry'!Q25</f>
        <v>0</v>
      </c>
      <c r="H8" s="81">
        <f>IF(ISBLANK('Data entry'!O25),366,MAX(0,MIN('Data entry'!O25-MAX('Data entry'!I25,43561),366)))</f>
        <v>366</v>
      </c>
      <c r="I8" s="22">
        <f>'Data entry'!R25/H8</f>
        <v>0</v>
      </c>
      <c r="J8" s="22">
        <f t="shared" si="2"/>
        <v>0</v>
      </c>
      <c r="K8" s="25">
        <f t="shared" si="3"/>
        <v>0</v>
      </c>
      <c r="L8" s="24">
        <f t="shared" si="4"/>
        <v>0</v>
      </c>
      <c r="M8" s="23">
        <f>'Data entry'!S25</f>
        <v>0</v>
      </c>
      <c r="N8" s="22">
        <f t="shared" si="1"/>
        <v>0</v>
      </c>
      <c r="O8" s="72">
        <f>MIN('Data entry'!U25,N8)</f>
        <v>0</v>
      </c>
      <c r="P8" s="72">
        <f>IF(AND('Data entry'!G25="Yes",O8&gt;0),(MAX(0,('Data entry'!W25-NI_threshold)*NI_rate)*M8/Days_in_period)*(O8/'Data entry'!U25),0)</f>
        <v>0</v>
      </c>
      <c r="Q8" s="72">
        <f>IF(AND('Data entry'!G25="Yes",O8&gt;0,'Data entry'!J25="Yes"),MAX(0,('Data entry'!W25-MAX(0,(Annual_NI_threshold-'Data entry'!K25)))*NI_rate)*(M8/Days_in_month)*(O8/('Data entry'!U25)),0)</f>
        <v>0</v>
      </c>
      <c r="R8" s="22">
        <f>IF('Data entry'!H25="Yes",MAX(0,(O8-Pension_threshold*M8/Days_in_period))*Pension_rate,0)</f>
        <v>0</v>
      </c>
      <c r="S8" s="73">
        <f>IF('Data entry'!J25="Yes",(SUM(N8:R8))-P8,(SUM(N8:R8))-Q8)</f>
        <v>0</v>
      </c>
      <c r="T8" s="2"/>
    </row>
    <row r="9" spans="2:20" x14ac:dyDescent="0.2">
      <c r="B9" s="32">
        <f>'Data entry'!B26</f>
        <v>0</v>
      </c>
      <c r="C9" s="20">
        <f>'Data entry'!C26</f>
        <v>0</v>
      </c>
      <c r="D9" s="21">
        <f>'Data entry'!E26</f>
        <v>0</v>
      </c>
      <c r="E9" s="29" t="str">
        <f>'Data entry'!F26</f>
        <v>No</v>
      </c>
      <c r="F9" s="30">
        <f>'Data entry'!P26/IF(Period_type="Month",12,IF(Period_type="Week",52,Days_in_year/Days_in_period))</f>
        <v>0</v>
      </c>
      <c r="G9" s="24">
        <f>'Data entry'!Q26</f>
        <v>0</v>
      </c>
      <c r="H9" s="81">
        <f>IF(ISBLANK('Data entry'!O26),366,MAX(0,MIN('Data entry'!O26-MAX('Data entry'!I26,43561),366)))</f>
        <v>366</v>
      </c>
      <c r="I9" s="22">
        <f>'Data entry'!R26/H9</f>
        <v>0</v>
      </c>
      <c r="J9" s="22">
        <f t="shared" si="2"/>
        <v>0</v>
      </c>
      <c r="K9" s="25">
        <f t="shared" si="3"/>
        <v>0</v>
      </c>
      <c r="L9" s="24">
        <f t="shared" si="4"/>
        <v>0</v>
      </c>
      <c r="M9" s="23">
        <f>'Data entry'!S26</f>
        <v>0</v>
      </c>
      <c r="N9" s="22">
        <f t="shared" si="1"/>
        <v>0</v>
      </c>
      <c r="O9" s="72">
        <f>MIN('Data entry'!U26,N9)</f>
        <v>0</v>
      </c>
      <c r="P9" s="72">
        <f>IF(AND('Data entry'!G26="Yes",O9&gt;0),(MAX(0,('Data entry'!W26-NI_threshold)*NI_rate)*M9/Days_in_period)*(O9/'Data entry'!U26),0)</f>
        <v>0</v>
      </c>
      <c r="Q9" s="72">
        <f>IF(AND('Data entry'!G26="Yes",O9&gt;0,'Data entry'!J26="Yes"),MAX(0,('Data entry'!W26-MAX(0,(Annual_NI_threshold-'Data entry'!K26)))*NI_rate)*(M9/Days_in_month)*(O9/('Data entry'!U26)),0)</f>
        <v>0</v>
      </c>
      <c r="R9" s="22">
        <f>IF('Data entry'!H26="Yes",MAX(0,(O9-Pension_threshold*M9/Days_in_period))*Pension_rate,0)</f>
        <v>0</v>
      </c>
      <c r="S9" s="73">
        <f>IF('Data entry'!J26="Yes",(SUM(N9:R9))-P9,(SUM(N9:R9))-Q9)</f>
        <v>0</v>
      </c>
      <c r="T9" s="2"/>
    </row>
    <row r="10" spans="2:20" x14ac:dyDescent="0.2">
      <c r="B10" s="32">
        <f>'Data entry'!B27</f>
        <v>0</v>
      </c>
      <c r="C10" s="20">
        <f>'Data entry'!C27</f>
        <v>0</v>
      </c>
      <c r="D10" s="21">
        <f>'Data entry'!E27</f>
        <v>0</v>
      </c>
      <c r="E10" s="29" t="str">
        <f>'Data entry'!F27</f>
        <v>No</v>
      </c>
      <c r="F10" s="30">
        <f>'Data entry'!P27/IF(Period_type="Month",12,IF(Period_type="Week",52,Days_in_year/Days_in_period))</f>
        <v>0</v>
      </c>
      <c r="G10" s="24">
        <f>'Data entry'!Q27</f>
        <v>0</v>
      </c>
      <c r="H10" s="81">
        <f>IF(ISBLANK('Data entry'!O27),366,MAX(0,MIN('Data entry'!O27-MAX('Data entry'!I27,43561),366)))</f>
        <v>366</v>
      </c>
      <c r="I10" s="22">
        <f>'Data entry'!R27/H10</f>
        <v>0</v>
      </c>
      <c r="J10" s="22">
        <f t="shared" si="2"/>
        <v>0</v>
      </c>
      <c r="K10" s="25">
        <f t="shared" si="3"/>
        <v>0</v>
      </c>
      <c r="L10" s="24">
        <f t="shared" si="4"/>
        <v>0</v>
      </c>
      <c r="M10" s="23">
        <f>'Data entry'!S27</f>
        <v>0</v>
      </c>
      <c r="N10" s="22">
        <f t="shared" si="1"/>
        <v>0</v>
      </c>
      <c r="O10" s="72">
        <f>MIN('Data entry'!U27,N10)</f>
        <v>0</v>
      </c>
      <c r="P10" s="72">
        <f>IF(AND('Data entry'!G27="Yes",O10&gt;0),(MAX(0,('Data entry'!W27-NI_threshold)*NI_rate)*M10/Days_in_period)*(O10/'Data entry'!U27),0)</f>
        <v>0</v>
      </c>
      <c r="Q10" s="72">
        <f>IF(AND('Data entry'!G27="Yes",O10&gt;0,'Data entry'!J27="Yes"),MAX(0,('Data entry'!W27-MAX(0,(Annual_NI_threshold-'Data entry'!K27)))*NI_rate)*(M10/Days_in_month)*(O10/('Data entry'!U27)),0)</f>
        <v>0</v>
      </c>
      <c r="R10" s="22">
        <f>IF('Data entry'!H27="Yes",MAX(0,(O10-Pension_threshold*M10/Days_in_period))*Pension_rate,0)</f>
        <v>0</v>
      </c>
      <c r="S10" s="73">
        <f>IF('Data entry'!J27="Yes",(SUM(N10:R10))-P10,(SUM(N10:R10))-Q10)</f>
        <v>0</v>
      </c>
      <c r="T10" s="2"/>
    </row>
    <row r="11" spans="2:20" x14ac:dyDescent="0.2">
      <c r="B11" s="32">
        <f>'Data entry'!B28</f>
        <v>0</v>
      </c>
      <c r="C11" s="20">
        <f>'Data entry'!C28</f>
        <v>0</v>
      </c>
      <c r="D11" s="21">
        <f>'Data entry'!E28</f>
        <v>0</v>
      </c>
      <c r="E11" s="29" t="str">
        <f>'Data entry'!F28</f>
        <v>No</v>
      </c>
      <c r="F11" s="30">
        <f>'Data entry'!P28/IF(Period_type="Month",12,IF(Period_type="Week",52,Days_in_year/Days_in_period))</f>
        <v>0</v>
      </c>
      <c r="G11" s="24">
        <f>'Data entry'!Q28</f>
        <v>0</v>
      </c>
      <c r="H11" s="81">
        <f>IF(ISBLANK('Data entry'!O28),366,MAX(0,MIN('Data entry'!O28-MAX('Data entry'!I28,43561),366)))</f>
        <v>366</v>
      </c>
      <c r="I11" s="22">
        <f>'Data entry'!R28/H11</f>
        <v>0</v>
      </c>
      <c r="J11" s="22">
        <f t="shared" si="2"/>
        <v>0</v>
      </c>
      <c r="K11" s="25">
        <f t="shared" si="3"/>
        <v>0</v>
      </c>
      <c r="L11" s="24">
        <f t="shared" si="4"/>
        <v>0</v>
      </c>
      <c r="M11" s="23">
        <f>'Data entry'!S28</f>
        <v>0</v>
      </c>
      <c r="N11" s="22">
        <f t="shared" si="1"/>
        <v>0</v>
      </c>
      <c r="O11" s="72">
        <f>MIN('Data entry'!U28,N11)</f>
        <v>0</v>
      </c>
      <c r="P11" s="72">
        <f>IF(AND('Data entry'!G28="Yes",O11&gt;0),(MAX(0,('Data entry'!W28-NI_threshold)*NI_rate)*M11/Days_in_period)*(O11/'Data entry'!U28),0)</f>
        <v>0</v>
      </c>
      <c r="Q11" s="72">
        <f>IF(AND('Data entry'!G28="Yes",O11&gt;0,'Data entry'!J28="Yes"),MAX(0,('Data entry'!W28-MAX(0,(Annual_NI_threshold-'Data entry'!K28)))*NI_rate)*(M11/Days_in_month)*(O11/('Data entry'!U28)),0)</f>
        <v>0</v>
      </c>
      <c r="R11" s="22">
        <f>IF('Data entry'!H28="Yes",MAX(0,(O11-Pension_threshold*M11/Days_in_period))*Pension_rate,0)</f>
        <v>0</v>
      </c>
      <c r="S11" s="73">
        <f>IF('Data entry'!J28="Yes",(SUM(N11:R11))-P11,(SUM(N11:R11))-Q11)</f>
        <v>0</v>
      </c>
      <c r="T11" s="2"/>
    </row>
    <row r="12" spans="2:20" x14ac:dyDescent="0.2">
      <c r="B12" s="32">
        <f>'Data entry'!B29</f>
        <v>0</v>
      </c>
      <c r="C12" s="20">
        <f>'Data entry'!C29</f>
        <v>0</v>
      </c>
      <c r="D12" s="21">
        <f>'Data entry'!E29</f>
        <v>0</v>
      </c>
      <c r="E12" s="29" t="str">
        <f>'Data entry'!F29</f>
        <v>No</v>
      </c>
      <c r="F12" s="30">
        <f>'Data entry'!P29/IF(Period_type="Month",12,IF(Period_type="Week",52,Days_in_year/Days_in_period))</f>
        <v>0</v>
      </c>
      <c r="G12" s="24">
        <f>'Data entry'!Q29</f>
        <v>0</v>
      </c>
      <c r="H12" s="81">
        <f>IF(ISBLANK('Data entry'!O29),366,MAX(0,MIN('Data entry'!O29-MAX('Data entry'!I29,43561),366)))</f>
        <v>366</v>
      </c>
      <c r="I12" s="22">
        <f>'Data entry'!R29/H12</f>
        <v>0</v>
      </c>
      <c r="J12" s="22">
        <f t="shared" si="2"/>
        <v>0</v>
      </c>
      <c r="K12" s="25">
        <f t="shared" si="3"/>
        <v>0</v>
      </c>
      <c r="L12" s="24">
        <f t="shared" si="4"/>
        <v>0</v>
      </c>
      <c r="M12" s="23">
        <f>'Data entry'!S29</f>
        <v>0</v>
      </c>
      <c r="N12" s="22">
        <f t="shared" si="1"/>
        <v>0</v>
      </c>
      <c r="O12" s="72">
        <f>MIN('Data entry'!U29,N12)</f>
        <v>0</v>
      </c>
      <c r="P12" s="72">
        <f>IF(AND('Data entry'!G29="Yes",O12&gt;0),(MAX(0,('Data entry'!W29-NI_threshold)*NI_rate)*M12/Days_in_period)*(O12/'Data entry'!U29),0)</f>
        <v>0</v>
      </c>
      <c r="Q12" s="72">
        <f>IF(AND('Data entry'!G29="Yes",O12&gt;0,'Data entry'!J29="Yes"),MAX(0,('Data entry'!W29-MAX(0,(Annual_NI_threshold-'Data entry'!K29)))*NI_rate)*(M12/Days_in_month)*(O12/('Data entry'!U29)),0)</f>
        <v>0</v>
      </c>
      <c r="R12" s="22">
        <f>IF('Data entry'!H29="Yes",MAX(0,(O12-Pension_threshold*M12/Days_in_period))*Pension_rate,0)</f>
        <v>0</v>
      </c>
      <c r="S12" s="73">
        <f>IF('Data entry'!J29="Yes",(SUM(N12:R12))-P12,(SUM(N12:R12))-Q12)</f>
        <v>0</v>
      </c>
      <c r="T12" s="2"/>
    </row>
    <row r="13" spans="2:20" x14ac:dyDescent="0.2">
      <c r="B13" s="32">
        <f>'Data entry'!B30</f>
        <v>0</v>
      </c>
      <c r="C13" s="20">
        <f>'Data entry'!C30</f>
        <v>0</v>
      </c>
      <c r="D13" s="21">
        <f>'Data entry'!E30</f>
        <v>0</v>
      </c>
      <c r="E13" s="29" t="str">
        <f>'Data entry'!F30</f>
        <v>No</v>
      </c>
      <c r="F13" s="30">
        <f>'Data entry'!P30/IF(Period_type="Month",12,IF(Period_type="Week",52,Days_in_year/Days_in_period))</f>
        <v>0</v>
      </c>
      <c r="G13" s="24">
        <f>'Data entry'!Q30</f>
        <v>0</v>
      </c>
      <c r="H13" s="81">
        <f>IF(ISBLANK('Data entry'!O30),366,MAX(0,MIN('Data entry'!O30-MAX('Data entry'!I30,43561),366)))</f>
        <v>366</v>
      </c>
      <c r="I13" s="22">
        <f>'Data entry'!R30/H13</f>
        <v>0</v>
      </c>
      <c r="J13" s="22">
        <f t="shared" si="2"/>
        <v>0</v>
      </c>
      <c r="K13" s="25">
        <f t="shared" si="3"/>
        <v>0</v>
      </c>
      <c r="L13" s="24">
        <f t="shared" si="4"/>
        <v>0</v>
      </c>
      <c r="M13" s="23">
        <f>'Data entry'!S30</f>
        <v>0</v>
      </c>
      <c r="N13" s="22">
        <f t="shared" si="1"/>
        <v>0</v>
      </c>
      <c r="O13" s="72">
        <f>MIN('Data entry'!U30,N13)</f>
        <v>0</v>
      </c>
      <c r="P13" s="72">
        <f>IF(AND('Data entry'!G30="Yes",O13&gt;0),(MAX(0,('Data entry'!W30-NI_threshold)*NI_rate)*M13/Days_in_period)*(O13/'Data entry'!U30),0)</f>
        <v>0</v>
      </c>
      <c r="Q13" s="72">
        <f>IF(AND('Data entry'!G30="Yes",O13&gt;0,'Data entry'!J30="Yes"),MAX(0,('Data entry'!W30-MAX(0,(Annual_NI_threshold-'Data entry'!K30)))*NI_rate)*(M13/Days_in_month)*(O13/('Data entry'!U30)),0)</f>
        <v>0</v>
      </c>
      <c r="R13" s="22">
        <f>IF('Data entry'!H30="Yes",MAX(0,(O13-Pension_threshold*M13/Days_in_period))*Pension_rate,0)</f>
        <v>0</v>
      </c>
      <c r="S13" s="73">
        <f>IF('Data entry'!J30="Yes",(SUM(N13:R13))-P13,(SUM(N13:R13))-Q13)</f>
        <v>0</v>
      </c>
      <c r="T13" s="2"/>
    </row>
    <row r="14" spans="2:20" x14ac:dyDescent="0.2">
      <c r="B14" s="32">
        <f>'Data entry'!B31</f>
        <v>0</v>
      </c>
      <c r="C14" s="20">
        <f>'Data entry'!C31</f>
        <v>0</v>
      </c>
      <c r="D14" s="21">
        <f>'Data entry'!E31</f>
        <v>0</v>
      </c>
      <c r="E14" s="29" t="str">
        <f>'Data entry'!F31</f>
        <v>No</v>
      </c>
      <c r="F14" s="30">
        <f>'Data entry'!P31/IF(Period_type="Month",12,IF(Period_type="Week",52,Days_in_year/Days_in_period))</f>
        <v>0</v>
      </c>
      <c r="G14" s="24">
        <f>'Data entry'!Q31</f>
        <v>0</v>
      </c>
      <c r="H14" s="81">
        <f>IF(ISBLANK('Data entry'!O31),366,MAX(0,MIN('Data entry'!O31-MAX('Data entry'!I31,43561),366)))</f>
        <v>366</v>
      </c>
      <c r="I14" s="22">
        <f>'Data entry'!R31/H14</f>
        <v>0</v>
      </c>
      <c r="J14" s="22">
        <f t="shared" si="2"/>
        <v>0</v>
      </c>
      <c r="K14" s="25">
        <f t="shared" si="3"/>
        <v>0</v>
      </c>
      <c r="L14" s="24">
        <f t="shared" si="4"/>
        <v>0</v>
      </c>
      <c r="M14" s="23">
        <f>'Data entry'!S31</f>
        <v>0</v>
      </c>
      <c r="N14" s="22">
        <f t="shared" si="1"/>
        <v>0</v>
      </c>
      <c r="O14" s="72">
        <f>MIN('Data entry'!U31,N14)</f>
        <v>0</v>
      </c>
      <c r="P14" s="72">
        <f>IF(AND('Data entry'!G31="Yes",O14&gt;0),(MAX(0,('Data entry'!W31-NI_threshold)*NI_rate)*M14/Days_in_period)*(O14/'Data entry'!U31),0)</f>
        <v>0</v>
      </c>
      <c r="Q14" s="72">
        <f>IF(AND('Data entry'!G31="Yes",O14&gt;0,'Data entry'!J31="Yes"),MAX(0,('Data entry'!W31-MAX(0,(Annual_NI_threshold-'Data entry'!K31)))*NI_rate)*(M14/Days_in_month)*(O14/('Data entry'!U31)),0)</f>
        <v>0</v>
      </c>
      <c r="R14" s="22">
        <f>IF('Data entry'!H31="Yes",MAX(0,(O14-Pension_threshold*M14/Days_in_period))*Pension_rate,0)</f>
        <v>0</v>
      </c>
      <c r="S14" s="73">
        <f>IF('Data entry'!J31="Yes",(SUM(N14:R14))-P14,(SUM(N14:R14))-Q14)</f>
        <v>0</v>
      </c>
      <c r="T14" s="2"/>
    </row>
    <row r="15" spans="2:20" x14ac:dyDescent="0.2">
      <c r="B15" s="32">
        <f>'Data entry'!B32</f>
        <v>0</v>
      </c>
      <c r="C15" s="20">
        <f>'Data entry'!C32</f>
        <v>0</v>
      </c>
      <c r="D15" s="21">
        <f>'Data entry'!E32</f>
        <v>0</v>
      </c>
      <c r="E15" s="29" t="str">
        <f>'Data entry'!F32</f>
        <v>No</v>
      </c>
      <c r="F15" s="30">
        <f>'Data entry'!P32/IF(Period_type="Month",12,IF(Period_type="Week",52,Days_in_year/Days_in_period))</f>
        <v>0</v>
      </c>
      <c r="G15" s="24">
        <f>'Data entry'!Q32</f>
        <v>0</v>
      </c>
      <c r="H15" s="81">
        <f>IF(ISBLANK('Data entry'!O32),366,MAX(0,MIN('Data entry'!O32-MAX('Data entry'!I32,43561),366)))</f>
        <v>366</v>
      </c>
      <c r="I15" s="22">
        <f>'Data entry'!R32/H15</f>
        <v>0</v>
      </c>
      <c r="J15" s="22">
        <f t="shared" si="2"/>
        <v>0</v>
      </c>
      <c r="K15" s="25">
        <f t="shared" si="3"/>
        <v>0</v>
      </c>
      <c r="L15" s="24">
        <f t="shared" si="4"/>
        <v>0</v>
      </c>
      <c r="M15" s="23">
        <f>'Data entry'!S32</f>
        <v>0</v>
      </c>
      <c r="N15" s="22">
        <f t="shared" si="1"/>
        <v>0</v>
      </c>
      <c r="O15" s="72">
        <f>MIN('Data entry'!U32,N15)</f>
        <v>0</v>
      </c>
      <c r="P15" s="72">
        <f>IF(AND('Data entry'!G32="Yes",O15&gt;0),(MAX(0,('Data entry'!W32-NI_threshold)*NI_rate)*M15/Days_in_period)*(O15/'Data entry'!U32),0)</f>
        <v>0</v>
      </c>
      <c r="Q15" s="72">
        <f>IF(AND('Data entry'!G32="Yes",O15&gt;0,'Data entry'!J32="Yes"),MAX(0,('Data entry'!W32-MAX(0,(Annual_NI_threshold-'Data entry'!K32)))*NI_rate)*(M15/Days_in_month)*(O15/('Data entry'!U32)),0)</f>
        <v>0</v>
      </c>
      <c r="R15" s="22">
        <f>IF('Data entry'!H32="Yes",MAX(0,(O15-Pension_threshold*M15/Days_in_period))*Pension_rate,0)</f>
        <v>0</v>
      </c>
      <c r="S15" s="73">
        <f>IF('Data entry'!J32="Yes",(SUM(N15:R15))-P15,(SUM(N15:R15))-Q15)</f>
        <v>0</v>
      </c>
      <c r="T15" s="2"/>
    </row>
    <row r="16" spans="2:20" x14ac:dyDescent="0.2">
      <c r="B16" s="32">
        <f>'Data entry'!B33</f>
        <v>0</v>
      </c>
      <c r="C16" s="20">
        <f>'Data entry'!C33</f>
        <v>0</v>
      </c>
      <c r="D16" s="21">
        <f>'Data entry'!E33</f>
        <v>0</v>
      </c>
      <c r="E16" s="29" t="str">
        <f>'Data entry'!F33</f>
        <v>No</v>
      </c>
      <c r="F16" s="30">
        <f>'Data entry'!P33/IF(Period_type="Month",12,IF(Period_type="Week",52,Days_in_year/Days_in_period))</f>
        <v>0</v>
      </c>
      <c r="G16" s="24">
        <f>'Data entry'!Q33</f>
        <v>0</v>
      </c>
      <c r="H16" s="81">
        <f>IF(ISBLANK('Data entry'!O33),366,MAX(0,MIN('Data entry'!O33-MAX('Data entry'!I33,43561),366)))</f>
        <v>366</v>
      </c>
      <c r="I16" s="22">
        <f>'Data entry'!R33/H16</f>
        <v>0</v>
      </c>
      <c r="J16" s="22">
        <f t="shared" si="2"/>
        <v>0</v>
      </c>
      <c r="K16" s="25">
        <f t="shared" si="3"/>
        <v>0</v>
      </c>
      <c r="L16" s="24">
        <f t="shared" si="4"/>
        <v>0</v>
      </c>
      <c r="M16" s="23">
        <f>'Data entry'!S33</f>
        <v>0</v>
      </c>
      <c r="N16" s="22">
        <f t="shared" si="1"/>
        <v>0</v>
      </c>
      <c r="O16" s="72">
        <f>MIN('Data entry'!U33,N16)</f>
        <v>0</v>
      </c>
      <c r="P16" s="72">
        <f>IF(AND('Data entry'!G33="Yes",O16&gt;0),(MAX(0,('Data entry'!W33-NI_threshold)*NI_rate)*M16/Days_in_period)*(O16/'Data entry'!U33),0)</f>
        <v>0</v>
      </c>
      <c r="Q16" s="72">
        <f>IF(AND('Data entry'!G33="Yes",O16&gt;0,'Data entry'!J33="Yes"),MAX(0,('Data entry'!W33-MAX(0,(Annual_NI_threshold-'Data entry'!K33)))*NI_rate)*(M16/Days_in_month)*(O16/('Data entry'!U33)),0)</f>
        <v>0</v>
      </c>
      <c r="R16" s="22">
        <f>IF('Data entry'!H33="Yes",MAX(0,(O16-Pension_threshold*M16/Days_in_period))*Pension_rate,0)</f>
        <v>0</v>
      </c>
      <c r="S16" s="73">
        <f>IF('Data entry'!J33="Yes",(SUM(N16:R16))-P16,(SUM(N16:R16))-Q16)</f>
        <v>0</v>
      </c>
      <c r="T16" s="2"/>
    </row>
    <row r="17" spans="2:20" x14ac:dyDescent="0.2">
      <c r="B17" s="32">
        <f>'Data entry'!B34</f>
        <v>0</v>
      </c>
      <c r="C17" s="20">
        <f>'Data entry'!C34</f>
        <v>0</v>
      </c>
      <c r="D17" s="21">
        <f>'Data entry'!E34</f>
        <v>0</v>
      </c>
      <c r="E17" s="29" t="str">
        <f>'Data entry'!F34</f>
        <v>No</v>
      </c>
      <c r="F17" s="30">
        <f>'Data entry'!P34/IF(Period_type="Month",12,IF(Period_type="Week",52,Days_in_year/Days_in_period))</f>
        <v>0</v>
      </c>
      <c r="G17" s="24">
        <f>'Data entry'!Q34</f>
        <v>0</v>
      </c>
      <c r="H17" s="81">
        <f>IF(ISBLANK('Data entry'!O34),366,MAX(0,MIN('Data entry'!O34-MAX('Data entry'!I34,43561),366)))</f>
        <v>366</v>
      </c>
      <c r="I17" s="22">
        <f>'Data entry'!R34/H17</f>
        <v>0</v>
      </c>
      <c r="J17" s="22">
        <f t="shared" si="2"/>
        <v>0</v>
      </c>
      <c r="K17" s="25">
        <f t="shared" si="3"/>
        <v>0</v>
      </c>
      <c r="L17" s="24">
        <f t="shared" si="4"/>
        <v>0</v>
      </c>
      <c r="M17" s="23">
        <f>'Data entry'!S34</f>
        <v>0</v>
      </c>
      <c r="N17" s="22">
        <f t="shared" si="1"/>
        <v>0</v>
      </c>
      <c r="O17" s="72">
        <f>MIN('Data entry'!U34,N17)</f>
        <v>0</v>
      </c>
      <c r="P17" s="72">
        <f>IF(AND('Data entry'!G34="Yes",O17&gt;0),(MAX(0,('Data entry'!W34-NI_threshold)*NI_rate)*M17/Days_in_period)*(O17/'Data entry'!U34),0)</f>
        <v>0</v>
      </c>
      <c r="Q17" s="72">
        <f>IF(AND('Data entry'!G34="Yes",O17&gt;0,'Data entry'!J34="Yes"),MAX(0,('Data entry'!W34-MAX(0,(Annual_NI_threshold-'Data entry'!K34)))*NI_rate)*(M17/Days_in_month)*(O17/('Data entry'!U34)),0)</f>
        <v>0</v>
      </c>
      <c r="R17" s="22">
        <f>IF('Data entry'!H34="Yes",MAX(0,(O17-Pension_threshold*M17/Days_in_period))*Pension_rate,0)</f>
        <v>0</v>
      </c>
      <c r="S17" s="73">
        <f>IF('Data entry'!J34="Yes",(SUM(N17:R17))-P17,(SUM(N17:R17))-Q17)</f>
        <v>0</v>
      </c>
      <c r="T17" s="2"/>
    </row>
    <row r="18" spans="2:20" x14ac:dyDescent="0.2">
      <c r="B18" s="32">
        <f>'Data entry'!B35</f>
        <v>0</v>
      </c>
      <c r="C18" s="20">
        <f>'Data entry'!C35</f>
        <v>0</v>
      </c>
      <c r="D18" s="21">
        <f>'Data entry'!E35</f>
        <v>0</v>
      </c>
      <c r="E18" s="29" t="str">
        <f>'Data entry'!F35</f>
        <v>No</v>
      </c>
      <c r="F18" s="30">
        <f>'Data entry'!P35/IF(Period_type="Month",12,IF(Period_type="Week",52,Days_in_year/Days_in_period))</f>
        <v>0</v>
      </c>
      <c r="G18" s="24">
        <f>'Data entry'!Q35</f>
        <v>0</v>
      </c>
      <c r="H18" s="81">
        <f>IF(ISBLANK('Data entry'!O35),366,MAX(0,MIN('Data entry'!O35-MAX('Data entry'!I35,43561),366)))</f>
        <v>366</v>
      </c>
      <c r="I18" s="22">
        <f>'Data entry'!R35/H18</f>
        <v>0</v>
      </c>
      <c r="J18" s="22">
        <f t="shared" si="2"/>
        <v>0</v>
      </c>
      <c r="K18" s="25">
        <f t="shared" si="3"/>
        <v>0</v>
      </c>
      <c r="L18" s="24">
        <f t="shared" si="4"/>
        <v>0</v>
      </c>
      <c r="M18" s="23">
        <f>'Data entry'!S35</f>
        <v>0</v>
      </c>
      <c r="N18" s="22">
        <f t="shared" si="1"/>
        <v>0</v>
      </c>
      <c r="O18" s="72">
        <f>MIN('Data entry'!U35,N18)</f>
        <v>0</v>
      </c>
      <c r="P18" s="72">
        <f>IF(AND('Data entry'!G35="Yes",O18&gt;0),(MAX(0,('Data entry'!W35-NI_threshold)*NI_rate)*M18/Days_in_period)*(O18/'Data entry'!U35),0)</f>
        <v>0</v>
      </c>
      <c r="Q18" s="72">
        <f>IF(AND('Data entry'!G35="Yes",O18&gt;0,'Data entry'!J35="Yes"),MAX(0,('Data entry'!W35-MAX(0,(Annual_NI_threshold-'Data entry'!K35)))*NI_rate)*(M18/Days_in_month)*(O18/('Data entry'!U35)),0)</f>
        <v>0</v>
      </c>
      <c r="R18" s="22">
        <f>IF('Data entry'!H35="Yes",MAX(0,(O18-Pension_threshold*M18/Days_in_period))*Pension_rate,0)</f>
        <v>0</v>
      </c>
      <c r="S18" s="73">
        <f>IF('Data entry'!J35="Yes",(SUM(N18:R18))-P18,(SUM(N18:R18))-Q18)</f>
        <v>0</v>
      </c>
      <c r="T18" s="2"/>
    </row>
    <row r="19" spans="2:20" x14ac:dyDescent="0.2">
      <c r="B19" s="32">
        <f>'Data entry'!B36</f>
        <v>0</v>
      </c>
      <c r="C19" s="20">
        <f>'Data entry'!C36</f>
        <v>0</v>
      </c>
      <c r="D19" s="21">
        <f>'Data entry'!E36</f>
        <v>0</v>
      </c>
      <c r="E19" s="29" t="str">
        <f>'Data entry'!F36</f>
        <v>No</v>
      </c>
      <c r="F19" s="30">
        <f>'Data entry'!P36/IF(Period_type="Month",12,IF(Period_type="Week",52,Days_in_year/Days_in_period))</f>
        <v>0</v>
      </c>
      <c r="G19" s="24">
        <f>'Data entry'!Q36</f>
        <v>0</v>
      </c>
      <c r="H19" s="81">
        <f>IF(ISBLANK('Data entry'!O36),366,MAX(0,MIN('Data entry'!O36-MAX('Data entry'!I36,43561),366)))</f>
        <v>366</v>
      </c>
      <c r="I19" s="22">
        <f>'Data entry'!R36/H19</f>
        <v>0</v>
      </c>
      <c r="J19" s="22">
        <f t="shared" si="2"/>
        <v>0</v>
      </c>
      <c r="K19" s="25">
        <f t="shared" si="3"/>
        <v>0</v>
      </c>
      <c r="L19" s="24">
        <f t="shared" si="4"/>
        <v>0</v>
      </c>
      <c r="M19" s="23">
        <f>'Data entry'!S36</f>
        <v>0</v>
      </c>
      <c r="N19" s="22">
        <f t="shared" si="1"/>
        <v>0</v>
      </c>
      <c r="O19" s="72">
        <f>MIN('Data entry'!U36,N19)</f>
        <v>0</v>
      </c>
      <c r="P19" s="72">
        <f>IF(AND('Data entry'!G36="Yes",O19&gt;0),(MAX(0,('Data entry'!W36-NI_threshold)*NI_rate)*M19/Days_in_period)*(O19/'Data entry'!U36),0)</f>
        <v>0</v>
      </c>
      <c r="Q19" s="72">
        <f>IF(AND('Data entry'!G36="Yes",O19&gt;0,'Data entry'!J36="Yes"),MAX(0,('Data entry'!W36-MAX(0,(Annual_NI_threshold-'Data entry'!K36)))*NI_rate)*(M19/Days_in_month)*(O19/('Data entry'!U36)),0)</f>
        <v>0</v>
      </c>
      <c r="R19" s="22">
        <f>IF('Data entry'!H36="Yes",MAX(0,(O19-Pension_threshold*M19/Days_in_period))*Pension_rate,0)</f>
        <v>0</v>
      </c>
      <c r="S19" s="73">
        <f>IF('Data entry'!J36="Yes",(SUM(N19:R19))-P19,(SUM(N19:R19))-Q19)</f>
        <v>0</v>
      </c>
      <c r="T19" s="2"/>
    </row>
    <row r="20" spans="2:20" x14ac:dyDescent="0.2">
      <c r="B20" s="32">
        <f>'Data entry'!B37</f>
        <v>0</v>
      </c>
      <c r="C20" s="20">
        <f>'Data entry'!C37</f>
        <v>0</v>
      </c>
      <c r="D20" s="21">
        <f>'Data entry'!E37</f>
        <v>0</v>
      </c>
      <c r="E20" s="29" t="str">
        <f>'Data entry'!F37</f>
        <v>No</v>
      </c>
      <c r="F20" s="30">
        <f>'Data entry'!P37/IF(Period_type="Month",12,IF(Period_type="Week",52,Days_in_year/Days_in_period))</f>
        <v>0</v>
      </c>
      <c r="G20" s="24">
        <f>'Data entry'!Q37</f>
        <v>0</v>
      </c>
      <c r="H20" s="81">
        <f>IF(ISBLANK('Data entry'!O37),366,MAX(0,MIN('Data entry'!O37-MAX('Data entry'!I37,43561),366)))</f>
        <v>366</v>
      </c>
      <c r="I20" s="22">
        <f>'Data entry'!R37/H20</f>
        <v>0</v>
      </c>
      <c r="J20" s="22">
        <f t="shared" si="2"/>
        <v>0</v>
      </c>
      <c r="K20" s="25">
        <f t="shared" si="3"/>
        <v>0</v>
      </c>
      <c r="L20" s="24">
        <f t="shared" si="4"/>
        <v>0</v>
      </c>
      <c r="M20" s="23">
        <f>'Data entry'!S37</f>
        <v>0</v>
      </c>
      <c r="N20" s="22">
        <f t="shared" si="1"/>
        <v>0</v>
      </c>
      <c r="O20" s="72">
        <f>MIN('Data entry'!U37,N20)</f>
        <v>0</v>
      </c>
      <c r="P20" s="72">
        <f>IF(AND('Data entry'!G37="Yes",O20&gt;0),(MAX(0,('Data entry'!W37-NI_threshold)*NI_rate)*M20/Days_in_period)*(O20/'Data entry'!U37),0)</f>
        <v>0</v>
      </c>
      <c r="Q20" s="72">
        <f>IF(AND('Data entry'!G37="Yes",O20&gt;0,'Data entry'!J37="Yes"),MAX(0,('Data entry'!W37-MAX(0,(Annual_NI_threshold-'Data entry'!K37)))*NI_rate)*(M20/Days_in_month)*(O20/('Data entry'!U37)),0)</f>
        <v>0</v>
      </c>
      <c r="R20" s="22">
        <f>IF('Data entry'!H37="Yes",MAX(0,(O20-Pension_threshold*M20/Days_in_period))*Pension_rate,0)</f>
        <v>0</v>
      </c>
      <c r="S20" s="73">
        <f>IF('Data entry'!J37="Yes",(SUM(N20:R20))-P20,(SUM(N20:R20))-Q20)</f>
        <v>0</v>
      </c>
      <c r="T20" s="2"/>
    </row>
    <row r="21" spans="2:20" x14ac:dyDescent="0.2">
      <c r="B21" s="32">
        <f>'Data entry'!B38</f>
        <v>0</v>
      </c>
      <c r="C21" s="20">
        <f>'Data entry'!C38</f>
        <v>0</v>
      </c>
      <c r="D21" s="21">
        <f>'Data entry'!E38</f>
        <v>0</v>
      </c>
      <c r="E21" s="29" t="str">
        <f>'Data entry'!F38</f>
        <v>No</v>
      </c>
      <c r="F21" s="30">
        <f>'Data entry'!P38/IF(Period_type="Month",12,IF(Period_type="Week",52,Days_in_year/Days_in_period))</f>
        <v>0</v>
      </c>
      <c r="G21" s="24">
        <f>'Data entry'!Q38</f>
        <v>0</v>
      </c>
      <c r="H21" s="81">
        <f>IF(ISBLANK('Data entry'!O38),366,MAX(0,MIN('Data entry'!O38-MAX('Data entry'!I38,43561),366)))</f>
        <v>366</v>
      </c>
      <c r="I21" s="22">
        <f>'Data entry'!R38/H21</f>
        <v>0</v>
      </c>
      <c r="J21" s="22">
        <f t="shared" si="2"/>
        <v>0</v>
      </c>
      <c r="K21" s="25">
        <f t="shared" si="3"/>
        <v>0</v>
      </c>
      <c r="L21" s="24">
        <f t="shared" si="4"/>
        <v>0</v>
      </c>
      <c r="M21" s="23">
        <f>'Data entry'!S38</f>
        <v>0</v>
      </c>
      <c r="N21" s="22">
        <f t="shared" si="1"/>
        <v>0</v>
      </c>
      <c r="O21" s="72">
        <f>MIN('Data entry'!U38,N21)</f>
        <v>0</v>
      </c>
      <c r="P21" s="72">
        <f>IF(AND('Data entry'!G38="Yes",O21&gt;0),(MAX(0,('Data entry'!W38-NI_threshold)*NI_rate)*M21/Days_in_period)*(O21/'Data entry'!U38),0)</f>
        <v>0</v>
      </c>
      <c r="Q21" s="72">
        <f>IF(AND('Data entry'!G38="Yes",O21&gt;0,'Data entry'!J38="Yes"),MAX(0,('Data entry'!W38-MAX(0,(Annual_NI_threshold-'Data entry'!K38)))*NI_rate)*(M21/Days_in_month)*(O21/('Data entry'!U38)),0)</f>
        <v>0</v>
      </c>
      <c r="R21" s="22">
        <f>IF('Data entry'!H38="Yes",MAX(0,(O21-Pension_threshold*M21/Days_in_period))*Pension_rate,0)</f>
        <v>0</v>
      </c>
      <c r="S21" s="73">
        <f>IF('Data entry'!J38="Yes",(SUM(N21:R21))-P21,(SUM(N21:R21))-Q21)</f>
        <v>0</v>
      </c>
      <c r="T21" s="2"/>
    </row>
    <row r="22" spans="2:20" x14ac:dyDescent="0.2">
      <c r="B22" s="32">
        <f>'Data entry'!B39</f>
        <v>0</v>
      </c>
      <c r="C22" s="20">
        <f>'Data entry'!C39</f>
        <v>0</v>
      </c>
      <c r="D22" s="21">
        <f>'Data entry'!E39</f>
        <v>0</v>
      </c>
      <c r="E22" s="29" t="str">
        <f>'Data entry'!F39</f>
        <v>No</v>
      </c>
      <c r="F22" s="30">
        <f>'Data entry'!P39/IF(Period_type="Month",12,IF(Period_type="Week",52,Days_in_year/Days_in_period))</f>
        <v>0</v>
      </c>
      <c r="G22" s="24">
        <f>'Data entry'!Q39</f>
        <v>0</v>
      </c>
      <c r="H22" s="81">
        <f>IF(ISBLANK('Data entry'!O39),366,MAX(0,MIN('Data entry'!O39-MAX('Data entry'!I39,43561),366)))</f>
        <v>366</v>
      </c>
      <c r="I22" s="22">
        <f>'Data entry'!R39/H22</f>
        <v>0</v>
      </c>
      <c r="J22" s="22">
        <f t="shared" si="2"/>
        <v>0</v>
      </c>
      <c r="K22" s="25">
        <f t="shared" si="3"/>
        <v>0</v>
      </c>
      <c r="L22" s="24">
        <f t="shared" si="4"/>
        <v>0</v>
      </c>
      <c r="M22" s="23">
        <f>'Data entry'!S39</f>
        <v>0</v>
      </c>
      <c r="N22" s="22">
        <f t="shared" si="1"/>
        <v>0</v>
      </c>
      <c r="O22" s="72">
        <f>MIN('Data entry'!U39,N22)</f>
        <v>0</v>
      </c>
      <c r="P22" s="72">
        <f>IF(AND('Data entry'!G39="Yes",O22&gt;0),(MAX(0,('Data entry'!W39-NI_threshold)*NI_rate)*M22/Days_in_period)*(O22/'Data entry'!U39),0)</f>
        <v>0</v>
      </c>
      <c r="Q22" s="72">
        <f>IF(AND('Data entry'!G39="Yes",O22&gt;0,'Data entry'!J39="Yes"),MAX(0,('Data entry'!W39-MAX(0,(Annual_NI_threshold-'Data entry'!K39)))*NI_rate)*(M22/Days_in_month)*(O22/('Data entry'!U39)),0)</f>
        <v>0</v>
      </c>
      <c r="R22" s="22">
        <f>IF('Data entry'!H39="Yes",MAX(0,(O22-Pension_threshold*M22/Days_in_period))*Pension_rate,0)</f>
        <v>0</v>
      </c>
      <c r="S22" s="73">
        <f>IF('Data entry'!J39="Yes",(SUM(N22:R22))-P22,(SUM(N22:R22))-Q22)</f>
        <v>0</v>
      </c>
      <c r="T22" s="2"/>
    </row>
    <row r="23" spans="2:20" x14ac:dyDescent="0.2">
      <c r="B23" s="32">
        <f>'Data entry'!B40</f>
        <v>0</v>
      </c>
      <c r="C23" s="20">
        <f>'Data entry'!C40</f>
        <v>0</v>
      </c>
      <c r="D23" s="21">
        <f>'Data entry'!E40</f>
        <v>0</v>
      </c>
      <c r="E23" s="29" t="str">
        <f>'Data entry'!F40</f>
        <v>No</v>
      </c>
      <c r="F23" s="30">
        <f>'Data entry'!P40/IF(Period_type="Month",12,IF(Period_type="Week",52,Days_in_year/Days_in_period))</f>
        <v>0</v>
      </c>
      <c r="G23" s="24">
        <f>'Data entry'!Q40</f>
        <v>0</v>
      </c>
      <c r="H23" s="81">
        <f>IF(ISBLANK('Data entry'!O40),366,MAX(0,MIN('Data entry'!O40-MAX('Data entry'!I40,43561),366)))</f>
        <v>366</v>
      </c>
      <c r="I23" s="22">
        <f>'Data entry'!R40/H23</f>
        <v>0</v>
      </c>
      <c r="J23" s="22">
        <f t="shared" si="2"/>
        <v>0</v>
      </c>
      <c r="K23" s="25">
        <f t="shared" si="3"/>
        <v>0</v>
      </c>
      <c r="L23" s="24">
        <f t="shared" si="4"/>
        <v>0</v>
      </c>
      <c r="M23" s="23">
        <f>'Data entry'!S40</f>
        <v>0</v>
      </c>
      <c r="N23" s="22">
        <f t="shared" si="1"/>
        <v>0</v>
      </c>
      <c r="O23" s="72">
        <f>MIN('Data entry'!U40,N23)</f>
        <v>0</v>
      </c>
      <c r="P23" s="72">
        <f>IF(AND('Data entry'!G40="Yes",O23&gt;0),(MAX(0,('Data entry'!W40-NI_threshold)*NI_rate)*M23/Days_in_period)*(O23/'Data entry'!U40),0)</f>
        <v>0</v>
      </c>
      <c r="Q23" s="72">
        <f>IF(AND('Data entry'!G40="Yes",O23&gt;0,'Data entry'!J40="Yes"),MAX(0,('Data entry'!W40-MAX(0,(Annual_NI_threshold-'Data entry'!K40)))*NI_rate)*(M23/Days_in_month)*(O23/('Data entry'!U40)),0)</f>
        <v>0</v>
      </c>
      <c r="R23" s="22">
        <f>IF('Data entry'!H40="Yes",MAX(0,(O23-Pension_threshold*M23/Days_in_period))*Pension_rate,0)</f>
        <v>0</v>
      </c>
      <c r="S23" s="73">
        <f>IF('Data entry'!J40="Yes",(SUM(N23:R23))-P23,(SUM(N23:R23))-Q23)</f>
        <v>0</v>
      </c>
      <c r="T23" s="2"/>
    </row>
    <row r="24" spans="2:20" x14ac:dyDescent="0.2">
      <c r="B24" s="32">
        <f>'Data entry'!B41</f>
        <v>0</v>
      </c>
      <c r="C24" s="20">
        <f>'Data entry'!C41</f>
        <v>0</v>
      </c>
      <c r="D24" s="21">
        <f>'Data entry'!E41</f>
        <v>0</v>
      </c>
      <c r="E24" s="29" t="str">
        <f>'Data entry'!F41</f>
        <v>No</v>
      </c>
      <c r="F24" s="30">
        <f>'Data entry'!P41/IF(Period_type="Month",12,IF(Period_type="Week",52,Days_in_year/Days_in_period))</f>
        <v>0</v>
      </c>
      <c r="G24" s="24">
        <f>'Data entry'!Q41</f>
        <v>0</v>
      </c>
      <c r="H24" s="81">
        <f>IF(ISBLANK('Data entry'!O41),366,MAX(0,MIN('Data entry'!O41-MAX('Data entry'!I41,43561),366)))</f>
        <v>366</v>
      </c>
      <c r="I24" s="22">
        <f>'Data entry'!R41/H24</f>
        <v>0</v>
      </c>
      <c r="J24" s="22">
        <f t="shared" si="2"/>
        <v>0</v>
      </c>
      <c r="K24" s="25">
        <f t="shared" si="3"/>
        <v>0</v>
      </c>
      <c r="L24" s="24">
        <f t="shared" si="4"/>
        <v>0</v>
      </c>
      <c r="M24" s="23">
        <f>'Data entry'!S41</f>
        <v>0</v>
      </c>
      <c r="N24" s="22">
        <f t="shared" si="1"/>
        <v>0</v>
      </c>
      <c r="O24" s="72">
        <f>MIN('Data entry'!U41,N24)</f>
        <v>0</v>
      </c>
      <c r="P24" s="72">
        <f>IF(AND('Data entry'!G41="Yes",O24&gt;0),(MAX(0,('Data entry'!W41-NI_threshold)*NI_rate)*M24/Days_in_period)*(O24/'Data entry'!U41),0)</f>
        <v>0</v>
      </c>
      <c r="Q24" s="72">
        <f>IF(AND('Data entry'!G41="Yes",O24&gt;0,'Data entry'!J41="Yes"),MAX(0,('Data entry'!W41-MAX(0,(Annual_NI_threshold-'Data entry'!K41)))*NI_rate)*(M24/Days_in_month)*(O24/('Data entry'!U41)),0)</f>
        <v>0</v>
      </c>
      <c r="R24" s="22">
        <f>IF('Data entry'!H41="Yes",MAX(0,(O24-Pension_threshold*M24/Days_in_period))*Pension_rate,0)</f>
        <v>0</v>
      </c>
      <c r="S24" s="73">
        <f>IF('Data entry'!J41="Yes",(SUM(N24:R24))-P24,(SUM(N24:R24))-Q24)</f>
        <v>0</v>
      </c>
      <c r="T24" s="2"/>
    </row>
    <row r="25" spans="2:20" x14ac:dyDescent="0.2">
      <c r="B25" s="32">
        <f>'Data entry'!B42</f>
        <v>0</v>
      </c>
      <c r="C25" s="20">
        <f>'Data entry'!C42</f>
        <v>0</v>
      </c>
      <c r="D25" s="21">
        <f>'Data entry'!E42</f>
        <v>0</v>
      </c>
      <c r="E25" s="29" t="str">
        <f>'Data entry'!F42</f>
        <v>No</v>
      </c>
      <c r="F25" s="30">
        <f>'Data entry'!P42/IF(Period_type="Month",12,IF(Period_type="Week",52,Days_in_year/Days_in_period))</f>
        <v>0</v>
      </c>
      <c r="G25" s="24">
        <f>'Data entry'!Q42</f>
        <v>0</v>
      </c>
      <c r="H25" s="81">
        <f>IF(ISBLANK('Data entry'!O42),366,MAX(0,MIN('Data entry'!O42-MAX('Data entry'!I42,43561),366)))</f>
        <v>366</v>
      </c>
      <c r="I25" s="22">
        <f>'Data entry'!R42/H25</f>
        <v>0</v>
      </c>
      <c r="J25" s="22">
        <f t="shared" si="2"/>
        <v>0</v>
      </c>
      <c r="K25" s="25">
        <f t="shared" si="3"/>
        <v>0</v>
      </c>
      <c r="L25" s="24">
        <f t="shared" si="4"/>
        <v>0</v>
      </c>
      <c r="M25" s="23">
        <f>'Data entry'!S42</f>
        <v>0</v>
      </c>
      <c r="N25" s="22">
        <f t="shared" si="1"/>
        <v>0</v>
      </c>
      <c r="O25" s="72">
        <f>MIN('Data entry'!U42,N25)</f>
        <v>0</v>
      </c>
      <c r="P25" s="72">
        <f>IF(AND('Data entry'!G42="Yes",O25&gt;0),(MAX(0,('Data entry'!W42-NI_threshold)*NI_rate)*M25/Days_in_period)*(O25/'Data entry'!U42),0)</f>
        <v>0</v>
      </c>
      <c r="Q25" s="72">
        <f>IF(AND('Data entry'!G42="Yes",O25&gt;0,'Data entry'!J42="Yes"),MAX(0,('Data entry'!W42-MAX(0,(Annual_NI_threshold-'Data entry'!K42)))*NI_rate)*(M25/Days_in_month)*(O25/('Data entry'!U42)),0)</f>
        <v>0</v>
      </c>
      <c r="R25" s="22">
        <f>IF('Data entry'!H42="Yes",MAX(0,(O25-Pension_threshold*M25/Days_in_period))*Pension_rate,0)</f>
        <v>0</v>
      </c>
      <c r="S25" s="73">
        <f>IF('Data entry'!J42="Yes",(SUM(N25:R25))-P25,(SUM(N25:R25))-Q25)</f>
        <v>0</v>
      </c>
      <c r="T25" s="2"/>
    </row>
    <row r="26" spans="2:20" x14ac:dyDescent="0.2">
      <c r="B26" s="32">
        <f>'Data entry'!B43</f>
        <v>0</v>
      </c>
      <c r="C26" s="20">
        <f>'Data entry'!C43</f>
        <v>0</v>
      </c>
      <c r="D26" s="21">
        <f>'Data entry'!E43</f>
        <v>0</v>
      </c>
      <c r="E26" s="29" t="str">
        <f>'Data entry'!F43</f>
        <v>No</v>
      </c>
      <c r="F26" s="30">
        <f>'Data entry'!P43/IF(Period_type="Month",12,IF(Period_type="Week",52,Days_in_year/Days_in_period))</f>
        <v>0</v>
      </c>
      <c r="G26" s="24">
        <f>'Data entry'!Q43</f>
        <v>0</v>
      </c>
      <c r="H26" s="81">
        <f>IF(ISBLANK('Data entry'!O43),366,MAX(0,MIN('Data entry'!O43-MAX('Data entry'!I43,43561),366)))</f>
        <v>366</v>
      </c>
      <c r="I26" s="22">
        <f>'Data entry'!R43/H26</f>
        <v>0</v>
      </c>
      <c r="J26" s="22">
        <f t="shared" si="2"/>
        <v>0</v>
      </c>
      <c r="K26" s="25">
        <f t="shared" si="3"/>
        <v>0</v>
      </c>
      <c r="L26" s="24">
        <f t="shared" si="4"/>
        <v>0</v>
      </c>
      <c r="M26" s="23">
        <f>'Data entry'!S43</f>
        <v>0</v>
      </c>
      <c r="N26" s="22">
        <f t="shared" si="1"/>
        <v>0</v>
      </c>
      <c r="O26" s="72">
        <f>MIN('Data entry'!U43,N26)</f>
        <v>0</v>
      </c>
      <c r="P26" s="72">
        <f>IF(AND('Data entry'!G43="Yes",O26&gt;0),(MAX(0,('Data entry'!W43-NI_threshold)*NI_rate)*M26/Days_in_period)*(O26/'Data entry'!U43),0)</f>
        <v>0</v>
      </c>
      <c r="Q26" s="72">
        <f>IF(AND('Data entry'!G43="Yes",O26&gt;0,'Data entry'!J43="Yes"),MAX(0,('Data entry'!W43-MAX(0,(Annual_NI_threshold-'Data entry'!K43)))*NI_rate)*(M26/Days_in_month)*(O26/('Data entry'!U43)),0)</f>
        <v>0</v>
      </c>
      <c r="R26" s="22">
        <f>IF('Data entry'!H43="Yes",MAX(0,(O26-Pension_threshold*M26/Days_in_period))*Pension_rate,0)</f>
        <v>0</v>
      </c>
      <c r="S26" s="73">
        <f>IF('Data entry'!J43="Yes",(SUM(N26:R26))-P26,(SUM(N26:R26))-Q26)</f>
        <v>0</v>
      </c>
      <c r="T26" s="2"/>
    </row>
    <row r="27" spans="2:20" x14ac:dyDescent="0.2">
      <c r="B27" s="32">
        <f>'Data entry'!B44</f>
        <v>0</v>
      </c>
      <c r="C27" s="20">
        <f>'Data entry'!C44</f>
        <v>0</v>
      </c>
      <c r="D27" s="21">
        <f>'Data entry'!E44</f>
        <v>0</v>
      </c>
      <c r="E27" s="29" t="str">
        <f>'Data entry'!F44</f>
        <v>No</v>
      </c>
      <c r="F27" s="30">
        <f>'Data entry'!P44/IF(Period_type="Month",12,IF(Period_type="Week",52,Days_in_year/Days_in_period))</f>
        <v>0</v>
      </c>
      <c r="G27" s="24">
        <f>'Data entry'!Q44</f>
        <v>0</v>
      </c>
      <c r="H27" s="81">
        <f>IF(ISBLANK('Data entry'!O44),366,MAX(0,MIN('Data entry'!O44-MAX('Data entry'!I44,43561),366)))</f>
        <v>366</v>
      </c>
      <c r="I27" s="22">
        <f>'Data entry'!R44/H27</f>
        <v>0</v>
      </c>
      <c r="J27" s="22">
        <f t="shared" si="2"/>
        <v>0</v>
      </c>
      <c r="K27" s="25">
        <f t="shared" si="3"/>
        <v>0</v>
      </c>
      <c r="L27" s="24">
        <f t="shared" si="4"/>
        <v>0</v>
      </c>
      <c r="M27" s="23">
        <f>'Data entry'!S44</f>
        <v>0</v>
      </c>
      <c r="N27" s="22">
        <f t="shared" si="1"/>
        <v>0</v>
      </c>
      <c r="O27" s="72">
        <f>MIN('Data entry'!U44,N27)</f>
        <v>0</v>
      </c>
      <c r="P27" s="72">
        <f>IF(AND('Data entry'!G44="Yes",O27&gt;0),(MAX(0,('Data entry'!W44-NI_threshold)*NI_rate)*M27/Days_in_period)*(O27/'Data entry'!U44),0)</f>
        <v>0</v>
      </c>
      <c r="Q27" s="72">
        <f>IF(AND('Data entry'!G44="Yes",O27&gt;0,'Data entry'!J44="Yes"),MAX(0,('Data entry'!W44-MAX(0,(Annual_NI_threshold-'Data entry'!K44)))*NI_rate)*(M27/Days_in_month)*(O27/('Data entry'!U44)),0)</f>
        <v>0</v>
      </c>
      <c r="R27" s="22">
        <f>IF('Data entry'!H44="Yes",MAX(0,(O27-Pension_threshold*M27/Days_in_period))*Pension_rate,0)</f>
        <v>0</v>
      </c>
      <c r="S27" s="73">
        <f>IF('Data entry'!J44="Yes",(SUM(N27:R27))-P27,(SUM(N27:R27))-Q27)</f>
        <v>0</v>
      </c>
      <c r="T27" s="2"/>
    </row>
    <row r="28" spans="2:20" x14ac:dyDescent="0.2">
      <c r="B28" s="32">
        <f>'Data entry'!B45</f>
        <v>0</v>
      </c>
      <c r="C28" s="20">
        <f>'Data entry'!C45</f>
        <v>0</v>
      </c>
      <c r="D28" s="21">
        <f>'Data entry'!E45</f>
        <v>0</v>
      </c>
      <c r="E28" s="29" t="str">
        <f>'Data entry'!F45</f>
        <v>No</v>
      </c>
      <c r="F28" s="30">
        <f>'Data entry'!P45/IF(Period_type="Month",12,IF(Period_type="Week",52,Days_in_year/Days_in_period))</f>
        <v>0</v>
      </c>
      <c r="G28" s="24">
        <f>'Data entry'!Q45</f>
        <v>0</v>
      </c>
      <c r="H28" s="81">
        <f>IF(ISBLANK('Data entry'!O45),366,MAX(0,MIN('Data entry'!O45-MAX('Data entry'!I45,43561),366)))</f>
        <v>366</v>
      </c>
      <c r="I28" s="22">
        <f>'Data entry'!R45/H28</f>
        <v>0</v>
      </c>
      <c r="J28" s="22">
        <f t="shared" si="2"/>
        <v>0</v>
      </c>
      <c r="K28" s="25">
        <f t="shared" si="3"/>
        <v>0</v>
      </c>
      <c r="L28" s="24">
        <f t="shared" si="4"/>
        <v>0</v>
      </c>
      <c r="M28" s="23">
        <f>'Data entry'!S45</f>
        <v>0</v>
      </c>
      <c r="N28" s="22">
        <f t="shared" si="1"/>
        <v>0</v>
      </c>
      <c r="O28" s="72">
        <f>MIN('Data entry'!U45,N28)</f>
        <v>0</v>
      </c>
      <c r="P28" s="72">
        <f>IF(AND('Data entry'!G45="Yes",O28&gt;0),(MAX(0,('Data entry'!W45-NI_threshold)*NI_rate)*M28/Days_in_period)*(O28/'Data entry'!U45),0)</f>
        <v>0</v>
      </c>
      <c r="Q28" s="72">
        <f>IF(AND('Data entry'!G45="Yes",O28&gt;0,'Data entry'!J45="Yes"),MAX(0,('Data entry'!W45-MAX(0,(Annual_NI_threshold-'Data entry'!K45)))*NI_rate)*(M28/Days_in_month)*(O28/('Data entry'!U45)),0)</f>
        <v>0</v>
      </c>
      <c r="R28" s="22">
        <f>IF('Data entry'!H45="Yes",MAX(0,(O28-Pension_threshold*M28/Days_in_period))*Pension_rate,0)</f>
        <v>0</v>
      </c>
      <c r="S28" s="73">
        <f>IF('Data entry'!J45="Yes",(SUM(N28:R28))-P28,(SUM(N28:R28))-Q28)</f>
        <v>0</v>
      </c>
      <c r="T28" s="2"/>
    </row>
    <row r="29" spans="2:20" x14ac:dyDescent="0.2">
      <c r="B29" s="32">
        <f>'Data entry'!B46</f>
        <v>0</v>
      </c>
      <c r="C29" s="20">
        <f>'Data entry'!C46</f>
        <v>0</v>
      </c>
      <c r="D29" s="21">
        <f>'Data entry'!E46</f>
        <v>0</v>
      </c>
      <c r="E29" s="29" t="str">
        <f>'Data entry'!F46</f>
        <v>No</v>
      </c>
      <c r="F29" s="30">
        <f>'Data entry'!P46/IF(Period_type="Month",12,IF(Period_type="Week",52,Days_in_year/Days_in_period))</f>
        <v>0</v>
      </c>
      <c r="G29" s="24">
        <f>'Data entry'!Q46</f>
        <v>0</v>
      </c>
      <c r="H29" s="81">
        <f>IF(ISBLANK('Data entry'!O46),366,MAX(0,MIN('Data entry'!O46-MAX('Data entry'!I46,43561),366)))</f>
        <v>366</v>
      </c>
      <c r="I29" s="22">
        <f>'Data entry'!R46/H29</f>
        <v>0</v>
      </c>
      <c r="J29" s="22">
        <f t="shared" si="2"/>
        <v>0</v>
      </c>
      <c r="K29" s="25">
        <f t="shared" si="3"/>
        <v>0</v>
      </c>
      <c r="L29" s="24">
        <f t="shared" si="4"/>
        <v>0</v>
      </c>
      <c r="M29" s="23">
        <f>'Data entry'!S46</f>
        <v>0</v>
      </c>
      <c r="N29" s="22">
        <f t="shared" si="1"/>
        <v>0</v>
      </c>
      <c r="O29" s="72">
        <f>MIN('Data entry'!U46,N29)</f>
        <v>0</v>
      </c>
      <c r="P29" s="72">
        <f>IF(AND('Data entry'!G46="Yes",O29&gt;0),(MAX(0,('Data entry'!W46-NI_threshold)*NI_rate)*M29/Days_in_period)*(O29/'Data entry'!U46),0)</f>
        <v>0</v>
      </c>
      <c r="Q29" s="72">
        <f>IF(AND('Data entry'!G46="Yes",O29&gt;0,'Data entry'!J46="Yes"),MAX(0,('Data entry'!W46-MAX(0,(Annual_NI_threshold-'Data entry'!K46)))*NI_rate)*(M29/Days_in_month)*(O29/('Data entry'!U46)),0)</f>
        <v>0</v>
      </c>
      <c r="R29" s="22">
        <f>IF('Data entry'!H46="Yes",MAX(0,(O29-Pension_threshold*M29/Days_in_period))*Pension_rate,0)</f>
        <v>0</v>
      </c>
      <c r="S29" s="73">
        <f>IF('Data entry'!J46="Yes",(SUM(N29:R29))-P29,(SUM(N29:R29))-Q29)</f>
        <v>0</v>
      </c>
      <c r="T29" s="2"/>
    </row>
    <row r="30" spans="2:20" x14ac:dyDescent="0.2">
      <c r="B30" s="32">
        <f>'Data entry'!B47</f>
        <v>0</v>
      </c>
      <c r="C30" s="20">
        <f>'Data entry'!C47</f>
        <v>0</v>
      </c>
      <c r="D30" s="21">
        <f>'Data entry'!E47</f>
        <v>0</v>
      </c>
      <c r="E30" s="29" t="str">
        <f>'Data entry'!F47</f>
        <v>No</v>
      </c>
      <c r="F30" s="30">
        <f>'Data entry'!P47/IF(Period_type="Month",12,IF(Period_type="Week",52,Days_in_year/Days_in_period))</f>
        <v>0</v>
      </c>
      <c r="G30" s="24">
        <f>'Data entry'!Q47</f>
        <v>0</v>
      </c>
      <c r="H30" s="81">
        <f>IF(ISBLANK('Data entry'!O47),366,MAX(0,MIN('Data entry'!O47-MAX('Data entry'!I47,43561),366)))</f>
        <v>366</v>
      </c>
      <c r="I30" s="22">
        <f>'Data entry'!R47/H30</f>
        <v>0</v>
      </c>
      <c r="J30" s="22">
        <f t="shared" si="2"/>
        <v>0</v>
      </c>
      <c r="K30" s="25">
        <f t="shared" si="3"/>
        <v>0</v>
      </c>
      <c r="L30" s="24">
        <f t="shared" si="4"/>
        <v>0</v>
      </c>
      <c r="M30" s="23">
        <f>'Data entry'!S47</f>
        <v>0</v>
      </c>
      <c r="N30" s="22">
        <f t="shared" si="1"/>
        <v>0</v>
      </c>
      <c r="O30" s="72">
        <f>MIN('Data entry'!U47,N30)</f>
        <v>0</v>
      </c>
      <c r="P30" s="72">
        <f>IF(AND('Data entry'!G47="Yes",O30&gt;0),(MAX(0,('Data entry'!W47-NI_threshold)*NI_rate)*M30/Days_in_period)*(O30/'Data entry'!U47),0)</f>
        <v>0</v>
      </c>
      <c r="Q30" s="72">
        <f>IF(AND('Data entry'!G47="Yes",O30&gt;0,'Data entry'!J47="Yes"),MAX(0,('Data entry'!W47-MAX(0,(Annual_NI_threshold-'Data entry'!K47)))*NI_rate)*(M30/Days_in_month)*(O30/('Data entry'!U47)),0)</f>
        <v>0</v>
      </c>
      <c r="R30" s="22">
        <f>IF('Data entry'!H47="Yes",MAX(0,(O30-Pension_threshold*M30/Days_in_period))*Pension_rate,0)</f>
        <v>0</v>
      </c>
      <c r="S30" s="73">
        <f>IF('Data entry'!J47="Yes",(SUM(N30:R30))-P30,(SUM(N30:R30))-Q30)</f>
        <v>0</v>
      </c>
      <c r="T30" s="2"/>
    </row>
    <row r="31" spans="2:20" x14ac:dyDescent="0.2">
      <c r="B31" s="32">
        <f>'Data entry'!B48</f>
        <v>0</v>
      </c>
      <c r="C31" s="20">
        <f>'Data entry'!C48</f>
        <v>0</v>
      </c>
      <c r="D31" s="21">
        <f>'Data entry'!E48</f>
        <v>0</v>
      </c>
      <c r="E31" s="29" t="str">
        <f>'Data entry'!F48</f>
        <v>No</v>
      </c>
      <c r="F31" s="30">
        <f>'Data entry'!P48/IF(Period_type="Month",12,IF(Period_type="Week",52,Days_in_year/Days_in_period))</f>
        <v>0</v>
      </c>
      <c r="G31" s="24">
        <f>'Data entry'!Q48</f>
        <v>0</v>
      </c>
      <c r="H31" s="81">
        <f>IF(ISBLANK('Data entry'!O48),366,MAX(0,MIN('Data entry'!O48-MAX('Data entry'!I48,43561),366)))</f>
        <v>366</v>
      </c>
      <c r="I31" s="22">
        <f>'Data entry'!R48/H31</f>
        <v>0</v>
      </c>
      <c r="J31" s="22">
        <f t="shared" si="2"/>
        <v>0</v>
      </c>
      <c r="K31" s="25">
        <f t="shared" si="3"/>
        <v>0</v>
      </c>
      <c r="L31" s="24">
        <f t="shared" si="4"/>
        <v>0</v>
      </c>
      <c r="M31" s="23">
        <f>'Data entry'!S48</f>
        <v>0</v>
      </c>
      <c r="N31" s="22">
        <f t="shared" si="1"/>
        <v>0</v>
      </c>
      <c r="O31" s="72">
        <f>MIN('Data entry'!U48,N31)</f>
        <v>0</v>
      </c>
      <c r="P31" s="72">
        <f>IF(AND('Data entry'!G48="Yes",O31&gt;0),(MAX(0,('Data entry'!W48-NI_threshold)*NI_rate)*M31/Days_in_period)*(O31/'Data entry'!U48),0)</f>
        <v>0</v>
      </c>
      <c r="Q31" s="72">
        <f>IF(AND('Data entry'!G48="Yes",O31&gt;0,'Data entry'!J48="Yes"),MAX(0,('Data entry'!W48-MAX(0,(Annual_NI_threshold-'Data entry'!K48)))*NI_rate)*(M31/Days_in_month)*(O31/('Data entry'!U48)),0)</f>
        <v>0</v>
      </c>
      <c r="R31" s="22">
        <f>IF('Data entry'!H48="Yes",MAX(0,(O31-Pension_threshold*M31/Days_in_period))*Pension_rate,0)</f>
        <v>0</v>
      </c>
      <c r="S31" s="73">
        <f>IF('Data entry'!J48="Yes",(SUM(N31:R31))-P31,(SUM(N31:R31))-Q31)</f>
        <v>0</v>
      </c>
      <c r="T31" s="2"/>
    </row>
    <row r="32" spans="2:20" x14ac:dyDescent="0.2">
      <c r="B32" s="32">
        <f>'Data entry'!B49</f>
        <v>0</v>
      </c>
      <c r="C32" s="20">
        <f>'Data entry'!C49</f>
        <v>0</v>
      </c>
      <c r="D32" s="21">
        <f>'Data entry'!E49</f>
        <v>0</v>
      </c>
      <c r="E32" s="29" t="str">
        <f>'Data entry'!F49</f>
        <v>No</v>
      </c>
      <c r="F32" s="30">
        <f>'Data entry'!P49/IF(Period_type="Month",12,IF(Period_type="Week",52,Days_in_year/Days_in_period))</f>
        <v>0</v>
      </c>
      <c r="G32" s="24">
        <f>'Data entry'!Q49</f>
        <v>0</v>
      </c>
      <c r="H32" s="81">
        <f>IF(ISBLANK('Data entry'!O49),366,MAX(0,MIN('Data entry'!O49-MAX('Data entry'!I49,43561),366)))</f>
        <v>366</v>
      </c>
      <c r="I32" s="22">
        <f>'Data entry'!R49/H32</f>
        <v>0</v>
      </c>
      <c r="J32" s="22">
        <f t="shared" si="2"/>
        <v>0</v>
      </c>
      <c r="K32" s="25">
        <f t="shared" si="3"/>
        <v>0</v>
      </c>
      <c r="L32" s="24">
        <f t="shared" si="4"/>
        <v>0</v>
      </c>
      <c r="M32" s="23">
        <f>'Data entry'!S49</f>
        <v>0</v>
      </c>
      <c r="N32" s="22">
        <f t="shared" si="1"/>
        <v>0</v>
      </c>
      <c r="O32" s="72">
        <f>MIN('Data entry'!U49,N32)</f>
        <v>0</v>
      </c>
      <c r="P32" s="72">
        <f>IF(AND('Data entry'!G49="Yes",O32&gt;0),(MAX(0,('Data entry'!W49-NI_threshold)*NI_rate)*M32/Days_in_period)*(O32/'Data entry'!U49),0)</f>
        <v>0</v>
      </c>
      <c r="Q32" s="72">
        <f>IF(AND('Data entry'!G49="Yes",O32&gt;0,'Data entry'!J49="Yes"),MAX(0,('Data entry'!W49-MAX(0,(Annual_NI_threshold-'Data entry'!K49)))*NI_rate)*(M32/Days_in_month)*(O32/('Data entry'!U49)),0)</f>
        <v>0</v>
      </c>
      <c r="R32" s="22">
        <f>IF('Data entry'!H49="Yes",MAX(0,(O32-Pension_threshold*M32/Days_in_period))*Pension_rate,0)</f>
        <v>0</v>
      </c>
      <c r="S32" s="73">
        <f>IF('Data entry'!J49="Yes",(SUM(N32:R32))-P32,(SUM(N32:R32))-Q32)</f>
        <v>0</v>
      </c>
      <c r="T32" s="2"/>
    </row>
    <row r="33" spans="2:20" x14ac:dyDescent="0.2">
      <c r="B33" s="32">
        <f>'Data entry'!B50</f>
        <v>0</v>
      </c>
      <c r="C33" s="20">
        <f>'Data entry'!C50</f>
        <v>0</v>
      </c>
      <c r="D33" s="21">
        <f>'Data entry'!E50</f>
        <v>0</v>
      </c>
      <c r="E33" s="29" t="str">
        <f>'Data entry'!F50</f>
        <v>No</v>
      </c>
      <c r="F33" s="30">
        <f>'Data entry'!P50/IF(Period_type="Month",12,IF(Period_type="Week",52,Days_in_year/Days_in_period))</f>
        <v>0</v>
      </c>
      <c r="G33" s="24">
        <f>'Data entry'!Q50</f>
        <v>0</v>
      </c>
      <c r="H33" s="81">
        <f>IF(ISBLANK('Data entry'!O50),366,MAX(0,MIN('Data entry'!O50-MAX('Data entry'!I50,43561),366)))</f>
        <v>366</v>
      </c>
      <c r="I33" s="22">
        <f>'Data entry'!R50/H33</f>
        <v>0</v>
      </c>
      <c r="J33" s="22">
        <f t="shared" si="2"/>
        <v>0</v>
      </c>
      <c r="K33" s="25">
        <f t="shared" si="3"/>
        <v>0</v>
      </c>
      <c r="L33" s="24">
        <f t="shared" si="4"/>
        <v>0</v>
      </c>
      <c r="M33" s="23">
        <f>'Data entry'!S50</f>
        <v>0</v>
      </c>
      <c r="N33" s="22">
        <f t="shared" si="1"/>
        <v>0</v>
      </c>
      <c r="O33" s="72">
        <f>MIN('Data entry'!U50,N33)</f>
        <v>0</v>
      </c>
      <c r="P33" s="72">
        <f>IF(AND('Data entry'!G50="Yes",O33&gt;0),(MAX(0,('Data entry'!W50-NI_threshold)*NI_rate)*M33/Days_in_period)*(O33/'Data entry'!U50),0)</f>
        <v>0</v>
      </c>
      <c r="Q33" s="72">
        <f>IF(AND('Data entry'!G50="Yes",O33&gt;0,'Data entry'!J50="Yes"),MAX(0,('Data entry'!W50-MAX(0,(Annual_NI_threshold-'Data entry'!K50)))*NI_rate)*(M33/Days_in_month)*(O33/('Data entry'!U50)),0)</f>
        <v>0</v>
      </c>
      <c r="R33" s="22">
        <f>IF('Data entry'!H50="Yes",MAX(0,(O33-Pension_threshold*M33/Days_in_period))*Pension_rate,0)</f>
        <v>0</v>
      </c>
      <c r="S33" s="73">
        <f>IF('Data entry'!J50="Yes",(SUM(N33:R33))-P33,(SUM(N33:R33))-Q33)</f>
        <v>0</v>
      </c>
      <c r="T33" s="2"/>
    </row>
    <row r="34" spans="2:20" x14ac:dyDescent="0.2">
      <c r="B34" s="32">
        <f>'Data entry'!B51</f>
        <v>0</v>
      </c>
      <c r="C34" s="20">
        <f>'Data entry'!C51</f>
        <v>0</v>
      </c>
      <c r="D34" s="21">
        <f>'Data entry'!E51</f>
        <v>0</v>
      </c>
      <c r="E34" s="29" t="str">
        <f>'Data entry'!F51</f>
        <v>No</v>
      </c>
      <c r="F34" s="30">
        <f>'Data entry'!P51/IF(Period_type="Month",12,IF(Period_type="Week",52,Days_in_year/Days_in_period))</f>
        <v>0</v>
      </c>
      <c r="G34" s="24">
        <f>'Data entry'!Q51</f>
        <v>0</v>
      </c>
      <c r="H34" s="81">
        <f>IF(ISBLANK('Data entry'!O51),366,MAX(0,MIN('Data entry'!O51-MAX('Data entry'!I51,43561),366)))</f>
        <v>366</v>
      </c>
      <c r="I34" s="22">
        <f>'Data entry'!R51/H34</f>
        <v>0</v>
      </c>
      <c r="J34" s="22">
        <f t="shared" si="2"/>
        <v>0</v>
      </c>
      <c r="K34" s="25">
        <f t="shared" si="3"/>
        <v>0</v>
      </c>
      <c r="L34" s="24">
        <f t="shared" si="4"/>
        <v>0</v>
      </c>
      <c r="M34" s="23">
        <f>'Data entry'!S51</f>
        <v>0</v>
      </c>
      <c r="N34" s="22">
        <f t="shared" si="1"/>
        <v>0</v>
      </c>
      <c r="O34" s="72">
        <f>MIN('Data entry'!U51,N34)</f>
        <v>0</v>
      </c>
      <c r="P34" s="72">
        <f>IF(AND('Data entry'!G51="Yes",O34&gt;0),(MAX(0,('Data entry'!W51-NI_threshold)*NI_rate)*M34/Days_in_period)*(O34/'Data entry'!U51),0)</f>
        <v>0</v>
      </c>
      <c r="Q34" s="72">
        <f>IF(AND('Data entry'!G51="Yes",O34&gt;0,'Data entry'!J51="Yes"),MAX(0,('Data entry'!W51-MAX(0,(Annual_NI_threshold-'Data entry'!K51)))*NI_rate)*(M34/Days_in_month)*(O34/('Data entry'!U51)),0)</f>
        <v>0</v>
      </c>
      <c r="R34" s="22">
        <f>IF('Data entry'!H51="Yes",MAX(0,(O34-Pension_threshold*M34/Days_in_period))*Pension_rate,0)</f>
        <v>0</v>
      </c>
      <c r="S34" s="73">
        <f>IF('Data entry'!J51="Yes",(SUM(N34:R34))-P34,(SUM(N34:R34))-Q34)</f>
        <v>0</v>
      </c>
      <c r="T34" s="2"/>
    </row>
    <row r="35" spans="2:20" x14ac:dyDescent="0.2">
      <c r="B35" s="32">
        <f>'Data entry'!B52</f>
        <v>0</v>
      </c>
      <c r="C35" s="20">
        <f>'Data entry'!C52</f>
        <v>0</v>
      </c>
      <c r="D35" s="21">
        <f>'Data entry'!E52</f>
        <v>0</v>
      </c>
      <c r="E35" s="29" t="str">
        <f>'Data entry'!F52</f>
        <v>No</v>
      </c>
      <c r="F35" s="30">
        <f>'Data entry'!P52/IF(Period_type="Month",12,IF(Period_type="Week",52,Days_in_year/Days_in_period))</f>
        <v>0</v>
      </c>
      <c r="G35" s="24">
        <f>'Data entry'!Q52</f>
        <v>0</v>
      </c>
      <c r="H35" s="81">
        <f>IF(ISBLANK('Data entry'!O52),366,MAX(0,MIN('Data entry'!O52-MAX('Data entry'!I52,43561),366)))</f>
        <v>366</v>
      </c>
      <c r="I35" s="22">
        <f>'Data entry'!R52/H35</f>
        <v>0</v>
      </c>
      <c r="J35" s="22">
        <f t="shared" si="2"/>
        <v>0</v>
      </c>
      <c r="K35" s="25">
        <f t="shared" si="3"/>
        <v>0</v>
      </c>
      <c r="L35" s="24">
        <f t="shared" si="4"/>
        <v>0</v>
      </c>
      <c r="M35" s="23">
        <f>'Data entry'!S52</f>
        <v>0</v>
      </c>
      <c r="N35" s="22">
        <f t="shared" ref="N35:N52" si="5">ROUND(MIN(L35*Furlough_rate,Furlough_cap)*M35/Days_in_period,2)</f>
        <v>0</v>
      </c>
      <c r="O35" s="72">
        <f>MIN('Data entry'!U52,N35)</f>
        <v>0</v>
      </c>
      <c r="P35" s="72">
        <f>IF(AND('Data entry'!G52="Yes",O35&gt;0),(MAX(0,('Data entry'!W52-NI_threshold)*NI_rate)*M35/Days_in_period)*(O35/'Data entry'!U52),0)</f>
        <v>0</v>
      </c>
      <c r="Q35" s="72">
        <f>IF(AND('Data entry'!G52="Yes",O35&gt;0,'Data entry'!J52="Yes"),MAX(0,('Data entry'!W52-MAX(0,(Annual_NI_threshold-'Data entry'!K52)))*NI_rate)*(M35/Days_in_month)*(O35/('Data entry'!U52)),0)</f>
        <v>0</v>
      </c>
      <c r="R35" s="22">
        <f>IF('Data entry'!H52="Yes",MAX(0,(O35-Pension_threshold*M35/Days_in_period))*Pension_rate,0)</f>
        <v>0</v>
      </c>
      <c r="S35" s="73">
        <f>IF('Data entry'!J52="Yes",(SUM(N35:R35))-P35,(SUM(N35:R35))-Q35)</f>
        <v>0</v>
      </c>
      <c r="T35" s="2"/>
    </row>
    <row r="36" spans="2:20" x14ac:dyDescent="0.2">
      <c r="B36" s="32">
        <f>'Data entry'!B53</f>
        <v>0</v>
      </c>
      <c r="C36" s="20">
        <f>'Data entry'!C53</f>
        <v>0</v>
      </c>
      <c r="D36" s="21">
        <f>'Data entry'!E53</f>
        <v>0</v>
      </c>
      <c r="E36" s="29" t="str">
        <f>'Data entry'!F53</f>
        <v>No</v>
      </c>
      <c r="F36" s="30">
        <f>'Data entry'!P53/IF(Period_type="Month",12,IF(Period_type="Week",52,Days_in_year/Days_in_period))</f>
        <v>0</v>
      </c>
      <c r="G36" s="24">
        <f>'Data entry'!Q53</f>
        <v>0</v>
      </c>
      <c r="H36" s="81">
        <f>IF(ISBLANK('Data entry'!O53),366,MAX(0,MIN('Data entry'!O53-MAX('Data entry'!I53,43561),366)))</f>
        <v>366</v>
      </c>
      <c r="I36" s="22">
        <f>'Data entry'!R53/H36</f>
        <v>0</v>
      </c>
      <c r="J36" s="22">
        <f t="shared" si="2"/>
        <v>0</v>
      </c>
      <c r="K36" s="25">
        <f t="shared" si="3"/>
        <v>0</v>
      </c>
      <c r="L36" s="24">
        <f t="shared" si="4"/>
        <v>0</v>
      </c>
      <c r="M36" s="23">
        <f>'Data entry'!S53</f>
        <v>0</v>
      </c>
      <c r="N36" s="22">
        <f t="shared" si="5"/>
        <v>0</v>
      </c>
      <c r="O36" s="72">
        <f>MIN('Data entry'!U53,N36)</f>
        <v>0</v>
      </c>
      <c r="P36" s="72">
        <f>IF(AND('Data entry'!G53="Yes",O36&gt;0),(MAX(0,('Data entry'!W53-NI_threshold)*NI_rate)*M36/Days_in_period)*(O36/'Data entry'!U53),0)</f>
        <v>0</v>
      </c>
      <c r="Q36" s="72">
        <f>IF(AND('Data entry'!G53="Yes",O36&gt;0,'Data entry'!J53="Yes"),MAX(0,('Data entry'!W53-MAX(0,(Annual_NI_threshold-'Data entry'!K53)))*NI_rate)*(M36/Days_in_month)*(O36/('Data entry'!U53)),0)</f>
        <v>0</v>
      </c>
      <c r="R36" s="22">
        <f>IF('Data entry'!H53="Yes",MAX(0,(O36-Pension_threshold*M36/Days_in_period))*Pension_rate,0)</f>
        <v>0</v>
      </c>
      <c r="S36" s="73">
        <f>IF('Data entry'!J53="Yes",(SUM(N36:R36))-P36,(SUM(N36:R36))-Q36)</f>
        <v>0</v>
      </c>
      <c r="T36" s="2"/>
    </row>
    <row r="37" spans="2:20" x14ac:dyDescent="0.2">
      <c r="B37" s="32">
        <f>'Data entry'!B54</f>
        <v>0</v>
      </c>
      <c r="C37" s="20">
        <f>'Data entry'!C54</f>
        <v>0</v>
      </c>
      <c r="D37" s="21">
        <f>'Data entry'!E54</f>
        <v>0</v>
      </c>
      <c r="E37" s="29" t="str">
        <f>'Data entry'!F54</f>
        <v>No</v>
      </c>
      <c r="F37" s="30">
        <f>'Data entry'!P54/IF(Period_type="Month",12,IF(Period_type="Week",52,Days_in_year/Days_in_period))</f>
        <v>0</v>
      </c>
      <c r="G37" s="24">
        <f>'Data entry'!Q54</f>
        <v>0</v>
      </c>
      <c r="H37" s="81">
        <f>IF(ISBLANK('Data entry'!O54),366,MAX(0,MIN('Data entry'!O54-MAX('Data entry'!I54,43561),366)))</f>
        <v>366</v>
      </c>
      <c r="I37" s="22">
        <f>'Data entry'!R54/H37</f>
        <v>0</v>
      </c>
      <c r="J37" s="22">
        <f t="shared" si="2"/>
        <v>0</v>
      </c>
      <c r="K37" s="25">
        <f t="shared" si="3"/>
        <v>0</v>
      </c>
      <c r="L37" s="24">
        <f t="shared" si="4"/>
        <v>0</v>
      </c>
      <c r="M37" s="23">
        <f>'Data entry'!S54</f>
        <v>0</v>
      </c>
      <c r="N37" s="22">
        <f t="shared" si="5"/>
        <v>0</v>
      </c>
      <c r="O37" s="72">
        <f>MIN('Data entry'!U54,N37)</f>
        <v>0</v>
      </c>
      <c r="P37" s="72">
        <f>IF(AND('Data entry'!G54="Yes",O37&gt;0),(MAX(0,('Data entry'!W54-NI_threshold)*NI_rate)*M37/Days_in_period)*(O37/'Data entry'!U54),0)</f>
        <v>0</v>
      </c>
      <c r="Q37" s="72">
        <f>IF(AND('Data entry'!G54="Yes",O37&gt;0,'Data entry'!J54="Yes"),MAX(0,('Data entry'!W54-MAX(0,(Annual_NI_threshold-'Data entry'!K54)))*NI_rate)*(M37/Days_in_month)*(O37/('Data entry'!U54)),0)</f>
        <v>0</v>
      </c>
      <c r="R37" s="22">
        <f>IF('Data entry'!H54="Yes",MAX(0,(O37-Pension_threshold*M37/Days_in_period))*Pension_rate,0)</f>
        <v>0</v>
      </c>
      <c r="S37" s="73">
        <f>IF('Data entry'!J54="Yes",(SUM(N37:R37))-P37,(SUM(N37:R37))-Q37)</f>
        <v>0</v>
      </c>
      <c r="T37" s="2"/>
    </row>
    <row r="38" spans="2:20" x14ac:dyDescent="0.2">
      <c r="B38" s="32">
        <f>'Data entry'!B55</f>
        <v>0</v>
      </c>
      <c r="C38" s="20">
        <f>'Data entry'!C55</f>
        <v>0</v>
      </c>
      <c r="D38" s="21">
        <f>'Data entry'!E55</f>
        <v>0</v>
      </c>
      <c r="E38" s="29" t="str">
        <f>'Data entry'!F55</f>
        <v>No</v>
      </c>
      <c r="F38" s="30">
        <f>'Data entry'!P55/IF(Period_type="Month",12,IF(Period_type="Week",52,Days_in_year/Days_in_period))</f>
        <v>0</v>
      </c>
      <c r="G38" s="24">
        <f>'Data entry'!Q55</f>
        <v>0</v>
      </c>
      <c r="H38" s="81">
        <f>IF(ISBLANK('Data entry'!O55),366,MAX(0,MIN('Data entry'!O55-MAX('Data entry'!I55,43561),366)))</f>
        <v>366</v>
      </c>
      <c r="I38" s="22">
        <f>'Data entry'!R55/H38</f>
        <v>0</v>
      </c>
      <c r="J38" s="22">
        <f t="shared" si="2"/>
        <v>0</v>
      </c>
      <c r="K38" s="25">
        <f t="shared" si="3"/>
        <v>0</v>
      </c>
      <c r="L38" s="24">
        <f t="shared" si="4"/>
        <v>0</v>
      </c>
      <c r="M38" s="23">
        <f>'Data entry'!S55</f>
        <v>0</v>
      </c>
      <c r="N38" s="22">
        <f t="shared" si="5"/>
        <v>0</v>
      </c>
      <c r="O38" s="72">
        <f>MIN('Data entry'!U55,N38)</f>
        <v>0</v>
      </c>
      <c r="P38" s="72">
        <f>IF(AND('Data entry'!G55="Yes",O38&gt;0),(MAX(0,('Data entry'!W55-NI_threshold)*NI_rate)*M38/Days_in_period)*(O38/'Data entry'!U55),0)</f>
        <v>0</v>
      </c>
      <c r="Q38" s="72">
        <f>IF(AND('Data entry'!G55="Yes",O38&gt;0,'Data entry'!J55="Yes"),MAX(0,('Data entry'!W55-MAX(0,(Annual_NI_threshold-'Data entry'!K55)))*NI_rate)*(M38/Days_in_month)*(O38/('Data entry'!U55)),0)</f>
        <v>0</v>
      </c>
      <c r="R38" s="22">
        <f>IF('Data entry'!H55="Yes",MAX(0,(O38-Pension_threshold*M38/Days_in_period))*Pension_rate,0)</f>
        <v>0</v>
      </c>
      <c r="S38" s="73">
        <f>IF('Data entry'!J55="Yes",(SUM(N38:R38))-P38,(SUM(N38:R38))-Q38)</f>
        <v>0</v>
      </c>
      <c r="T38" s="2"/>
    </row>
    <row r="39" spans="2:20" x14ac:dyDescent="0.2">
      <c r="B39" s="32">
        <f>'Data entry'!B56</f>
        <v>0</v>
      </c>
      <c r="C39" s="20">
        <f>'Data entry'!C56</f>
        <v>0</v>
      </c>
      <c r="D39" s="21">
        <f>'Data entry'!E56</f>
        <v>0</v>
      </c>
      <c r="E39" s="29" t="str">
        <f>'Data entry'!F56</f>
        <v>No</v>
      </c>
      <c r="F39" s="30">
        <f>'Data entry'!P56/IF(Period_type="Month",12,IF(Period_type="Week",52,Days_in_year/Days_in_period))</f>
        <v>0</v>
      </c>
      <c r="G39" s="24">
        <f>'Data entry'!Q56</f>
        <v>0</v>
      </c>
      <c r="H39" s="81">
        <f>IF(ISBLANK('Data entry'!O56),366,MAX(0,MIN('Data entry'!O56-MAX('Data entry'!I56,43561),366)))</f>
        <v>366</v>
      </c>
      <c r="I39" s="22">
        <f>'Data entry'!R56/H39</f>
        <v>0</v>
      </c>
      <c r="J39" s="22">
        <f t="shared" si="2"/>
        <v>0</v>
      </c>
      <c r="K39" s="25">
        <f t="shared" si="3"/>
        <v>0</v>
      </c>
      <c r="L39" s="24">
        <f t="shared" si="4"/>
        <v>0</v>
      </c>
      <c r="M39" s="23">
        <f>'Data entry'!S56</f>
        <v>0</v>
      </c>
      <c r="N39" s="22">
        <f t="shared" si="5"/>
        <v>0</v>
      </c>
      <c r="O39" s="72">
        <f>MIN('Data entry'!U56,N39)</f>
        <v>0</v>
      </c>
      <c r="P39" s="72">
        <f>IF(AND('Data entry'!G56="Yes",O39&gt;0),(MAX(0,('Data entry'!W56-NI_threshold)*NI_rate)*M39/Days_in_period)*(O39/'Data entry'!U56),0)</f>
        <v>0</v>
      </c>
      <c r="Q39" s="72">
        <f>IF(AND('Data entry'!G56="Yes",O39&gt;0,'Data entry'!J56="Yes"),MAX(0,('Data entry'!W56-MAX(0,(Annual_NI_threshold-'Data entry'!K56)))*NI_rate)*(M39/Days_in_month)*(O39/('Data entry'!U56)),0)</f>
        <v>0</v>
      </c>
      <c r="R39" s="22">
        <f>IF('Data entry'!H56="Yes",MAX(0,(O39-Pension_threshold*M39/Days_in_period))*Pension_rate,0)</f>
        <v>0</v>
      </c>
      <c r="S39" s="73">
        <f>IF('Data entry'!J56="Yes",(SUM(N39:R39))-P39,(SUM(N39:R39))-Q39)</f>
        <v>0</v>
      </c>
      <c r="T39" s="2"/>
    </row>
    <row r="40" spans="2:20" x14ac:dyDescent="0.2">
      <c r="B40" s="32">
        <f>'Data entry'!B57</f>
        <v>0</v>
      </c>
      <c r="C40" s="20">
        <f>'Data entry'!C57</f>
        <v>0</v>
      </c>
      <c r="D40" s="21">
        <f>'Data entry'!E57</f>
        <v>0</v>
      </c>
      <c r="E40" s="29" t="str">
        <f>'Data entry'!F57</f>
        <v>No</v>
      </c>
      <c r="F40" s="30">
        <f>'Data entry'!P57/IF(Period_type="Month",12,IF(Period_type="Week",52,Days_in_year/Days_in_period))</f>
        <v>0</v>
      </c>
      <c r="G40" s="24">
        <f>'Data entry'!Q57</f>
        <v>0</v>
      </c>
      <c r="H40" s="81">
        <f>IF(ISBLANK('Data entry'!O57),366,MAX(0,MIN('Data entry'!O57-MAX('Data entry'!I57,43561),366)))</f>
        <v>366</v>
      </c>
      <c r="I40" s="22">
        <f>'Data entry'!R57/H40</f>
        <v>0</v>
      </c>
      <c r="J40" s="22">
        <f t="shared" si="2"/>
        <v>0</v>
      </c>
      <c r="K40" s="25">
        <f t="shared" si="3"/>
        <v>0</v>
      </c>
      <c r="L40" s="24">
        <f t="shared" si="4"/>
        <v>0</v>
      </c>
      <c r="M40" s="23">
        <f>'Data entry'!S57</f>
        <v>0</v>
      </c>
      <c r="N40" s="22">
        <f t="shared" si="5"/>
        <v>0</v>
      </c>
      <c r="O40" s="72">
        <f>MIN('Data entry'!U57,N40)</f>
        <v>0</v>
      </c>
      <c r="P40" s="72">
        <f>IF(AND('Data entry'!G57="Yes",O40&gt;0),(MAX(0,('Data entry'!W57-NI_threshold)*NI_rate)*M40/Days_in_period)*(O40/'Data entry'!U57),0)</f>
        <v>0</v>
      </c>
      <c r="Q40" s="72">
        <f>IF(AND('Data entry'!G57="Yes",O40&gt;0,'Data entry'!J57="Yes"),MAX(0,('Data entry'!W57-MAX(0,(Annual_NI_threshold-'Data entry'!K57)))*NI_rate)*(M40/Days_in_month)*(O40/('Data entry'!U57)),0)</f>
        <v>0</v>
      </c>
      <c r="R40" s="22">
        <f>IF('Data entry'!H57="Yes",MAX(0,(O40-Pension_threshold*M40/Days_in_period))*Pension_rate,0)</f>
        <v>0</v>
      </c>
      <c r="S40" s="73">
        <f>IF('Data entry'!J57="Yes",(SUM(N40:R40))-P40,(SUM(N40:R40))-Q40)</f>
        <v>0</v>
      </c>
      <c r="T40" s="2"/>
    </row>
    <row r="41" spans="2:20" x14ac:dyDescent="0.2">
      <c r="B41" s="32">
        <f>'Data entry'!B58</f>
        <v>0</v>
      </c>
      <c r="C41" s="20">
        <f>'Data entry'!C58</f>
        <v>0</v>
      </c>
      <c r="D41" s="21">
        <f>'Data entry'!E58</f>
        <v>0</v>
      </c>
      <c r="E41" s="29" t="str">
        <f>'Data entry'!F58</f>
        <v>No</v>
      </c>
      <c r="F41" s="30">
        <f>'Data entry'!P58/IF(Period_type="Month",12,IF(Period_type="Week",52,Days_in_year/Days_in_period))</f>
        <v>0</v>
      </c>
      <c r="G41" s="24">
        <f>'Data entry'!Q58</f>
        <v>0</v>
      </c>
      <c r="H41" s="81">
        <f>IF(ISBLANK('Data entry'!O58),366,MAX(0,MIN('Data entry'!O58-MAX('Data entry'!I58,43561),366)))</f>
        <v>366</v>
      </c>
      <c r="I41" s="22">
        <f>'Data entry'!R58/H41</f>
        <v>0</v>
      </c>
      <c r="J41" s="22">
        <f t="shared" si="2"/>
        <v>0</v>
      </c>
      <c r="K41" s="25">
        <f t="shared" si="3"/>
        <v>0</v>
      </c>
      <c r="L41" s="24">
        <f t="shared" si="4"/>
        <v>0</v>
      </c>
      <c r="M41" s="23">
        <f>'Data entry'!S58</f>
        <v>0</v>
      </c>
      <c r="N41" s="22">
        <f t="shared" si="5"/>
        <v>0</v>
      </c>
      <c r="O41" s="72">
        <f>MIN('Data entry'!U58,N41)</f>
        <v>0</v>
      </c>
      <c r="P41" s="72">
        <f>IF(AND('Data entry'!G58="Yes",O41&gt;0),(MAX(0,('Data entry'!W58-NI_threshold)*NI_rate)*M41/Days_in_period)*(O41/'Data entry'!U58),0)</f>
        <v>0</v>
      </c>
      <c r="Q41" s="72">
        <f>IF(AND('Data entry'!G58="Yes",O41&gt;0,'Data entry'!J58="Yes"),MAX(0,('Data entry'!W58-MAX(0,(Annual_NI_threshold-'Data entry'!K58)))*NI_rate)*(M41/Days_in_month)*(O41/('Data entry'!U58)),0)</f>
        <v>0</v>
      </c>
      <c r="R41" s="22">
        <f>IF('Data entry'!H58="Yes",MAX(0,(O41-Pension_threshold*M41/Days_in_period))*Pension_rate,0)</f>
        <v>0</v>
      </c>
      <c r="S41" s="73">
        <f>IF('Data entry'!J58="Yes",(SUM(N41:R41))-P41,(SUM(N41:R41))-Q41)</f>
        <v>0</v>
      </c>
      <c r="T41" s="2"/>
    </row>
    <row r="42" spans="2:20" x14ac:dyDescent="0.2">
      <c r="B42" s="32">
        <f>'Data entry'!B59</f>
        <v>0</v>
      </c>
      <c r="C42" s="20">
        <f>'Data entry'!C59</f>
        <v>0</v>
      </c>
      <c r="D42" s="21">
        <f>'Data entry'!E59</f>
        <v>0</v>
      </c>
      <c r="E42" s="29" t="str">
        <f>'Data entry'!F59</f>
        <v>No</v>
      </c>
      <c r="F42" s="30">
        <f>'Data entry'!P59/IF(Period_type="Month",12,IF(Period_type="Week",52,Days_in_year/Days_in_period))</f>
        <v>0</v>
      </c>
      <c r="G42" s="24">
        <f>'Data entry'!Q59</f>
        <v>0</v>
      </c>
      <c r="H42" s="81">
        <f>IF(ISBLANK('Data entry'!O59),366,MAX(0,MIN('Data entry'!O59-MAX('Data entry'!I59,43561),366)))</f>
        <v>366</v>
      </c>
      <c r="I42" s="22">
        <f>'Data entry'!R59/H42</f>
        <v>0</v>
      </c>
      <c r="J42" s="22">
        <f t="shared" si="2"/>
        <v>0</v>
      </c>
      <c r="K42" s="25">
        <f t="shared" si="3"/>
        <v>0</v>
      </c>
      <c r="L42" s="24">
        <f t="shared" si="4"/>
        <v>0</v>
      </c>
      <c r="M42" s="23">
        <f>'Data entry'!S59</f>
        <v>0</v>
      </c>
      <c r="N42" s="22">
        <f t="shared" si="5"/>
        <v>0</v>
      </c>
      <c r="O42" s="72">
        <f>MIN('Data entry'!U59,N42)</f>
        <v>0</v>
      </c>
      <c r="P42" s="72">
        <f>IF(AND('Data entry'!G59="Yes",O42&gt;0),(MAX(0,('Data entry'!W59-NI_threshold)*NI_rate)*M42/Days_in_period)*(O42/'Data entry'!U59),0)</f>
        <v>0</v>
      </c>
      <c r="Q42" s="72">
        <f>IF(AND('Data entry'!G59="Yes",O42&gt;0,'Data entry'!J59="Yes"),MAX(0,('Data entry'!W59-MAX(0,(Annual_NI_threshold-'Data entry'!K59)))*NI_rate)*(M42/Days_in_month)*(O42/('Data entry'!U59)),0)</f>
        <v>0</v>
      </c>
      <c r="R42" s="22">
        <f>IF('Data entry'!H59="Yes",MAX(0,(O42-Pension_threshold*M42/Days_in_period))*Pension_rate,0)</f>
        <v>0</v>
      </c>
      <c r="S42" s="73">
        <f>IF('Data entry'!J59="Yes",(SUM(N42:R42))-P42,(SUM(N42:R42))-Q42)</f>
        <v>0</v>
      </c>
      <c r="T42" s="2"/>
    </row>
    <row r="43" spans="2:20" x14ac:dyDescent="0.2">
      <c r="B43" s="32">
        <f>'Data entry'!B60</f>
        <v>0</v>
      </c>
      <c r="C43" s="20">
        <f>'Data entry'!C60</f>
        <v>0</v>
      </c>
      <c r="D43" s="21">
        <f>'Data entry'!E60</f>
        <v>0</v>
      </c>
      <c r="E43" s="29" t="str">
        <f>'Data entry'!F60</f>
        <v>No</v>
      </c>
      <c r="F43" s="30">
        <f>'Data entry'!P60/IF(Period_type="Month",12,IF(Period_type="Week",52,Days_in_year/Days_in_period))</f>
        <v>0</v>
      </c>
      <c r="G43" s="24">
        <f>'Data entry'!Q60</f>
        <v>0</v>
      </c>
      <c r="H43" s="81">
        <f>IF(ISBLANK('Data entry'!O60),366,MAX(0,MIN('Data entry'!O60-MAX('Data entry'!I60,43561),366)))</f>
        <v>366</v>
      </c>
      <c r="I43" s="22">
        <f>'Data entry'!R60/H43</f>
        <v>0</v>
      </c>
      <c r="J43" s="22">
        <f t="shared" si="2"/>
        <v>0</v>
      </c>
      <c r="K43" s="25">
        <f t="shared" si="3"/>
        <v>0</v>
      </c>
      <c r="L43" s="24">
        <f t="shared" si="4"/>
        <v>0</v>
      </c>
      <c r="M43" s="23">
        <f>'Data entry'!S60</f>
        <v>0</v>
      </c>
      <c r="N43" s="22">
        <f t="shared" si="5"/>
        <v>0</v>
      </c>
      <c r="O43" s="72">
        <f>MIN('Data entry'!U60,N43)</f>
        <v>0</v>
      </c>
      <c r="P43" s="72">
        <f>IF(AND('Data entry'!G60="Yes",O43&gt;0),(MAX(0,('Data entry'!W60-NI_threshold)*NI_rate)*M43/Days_in_period)*(O43/'Data entry'!U60),0)</f>
        <v>0</v>
      </c>
      <c r="Q43" s="72">
        <f>IF(AND('Data entry'!G60="Yes",O43&gt;0,'Data entry'!J60="Yes"),MAX(0,('Data entry'!W60-MAX(0,(Annual_NI_threshold-'Data entry'!K60)))*NI_rate)*(M43/Days_in_month)*(O43/('Data entry'!U60)),0)</f>
        <v>0</v>
      </c>
      <c r="R43" s="22">
        <f>IF('Data entry'!H60="Yes",MAX(0,(O43-Pension_threshold*M43/Days_in_period))*Pension_rate,0)</f>
        <v>0</v>
      </c>
      <c r="S43" s="73">
        <f>IF('Data entry'!J60="Yes",(SUM(N43:R43))-P43,(SUM(N43:R43))-Q43)</f>
        <v>0</v>
      </c>
      <c r="T43" s="2"/>
    </row>
    <row r="44" spans="2:20" x14ac:dyDescent="0.2">
      <c r="B44" s="32">
        <f>'Data entry'!B61</f>
        <v>0</v>
      </c>
      <c r="C44" s="20">
        <f>'Data entry'!C61</f>
        <v>0</v>
      </c>
      <c r="D44" s="21">
        <f>'Data entry'!E61</f>
        <v>0</v>
      </c>
      <c r="E44" s="29" t="str">
        <f>'Data entry'!F61</f>
        <v>No</v>
      </c>
      <c r="F44" s="30">
        <f>'Data entry'!P61/IF(Period_type="Month",12,IF(Period_type="Week",52,Days_in_year/Days_in_period))</f>
        <v>0</v>
      </c>
      <c r="G44" s="24">
        <f>'Data entry'!Q61</f>
        <v>0</v>
      </c>
      <c r="H44" s="81">
        <f>IF(ISBLANK('Data entry'!O61),366,MAX(0,MIN('Data entry'!O61-MAX('Data entry'!I61,43561),366)))</f>
        <v>366</v>
      </c>
      <c r="I44" s="22">
        <f>'Data entry'!R61/H44</f>
        <v>0</v>
      </c>
      <c r="J44" s="22">
        <f t="shared" si="2"/>
        <v>0</v>
      </c>
      <c r="K44" s="25">
        <f t="shared" si="3"/>
        <v>0</v>
      </c>
      <c r="L44" s="24">
        <f t="shared" si="4"/>
        <v>0</v>
      </c>
      <c r="M44" s="23">
        <f>'Data entry'!S61</f>
        <v>0</v>
      </c>
      <c r="N44" s="22">
        <f t="shared" si="5"/>
        <v>0</v>
      </c>
      <c r="O44" s="72">
        <f>MIN('Data entry'!U61,N44)</f>
        <v>0</v>
      </c>
      <c r="P44" s="72">
        <f>IF(AND('Data entry'!G61="Yes",O44&gt;0),(MAX(0,('Data entry'!W61-NI_threshold)*NI_rate)*M44/Days_in_period)*(O44/'Data entry'!U61),0)</f>
        <v>0</v>
      </c>
      <c r="Q44" s="72">
        <f>IF(AND('Data entry'!G61="Yes",O44&gt;0,'Data entry'!J61="Yes"),MAX(0,('Data entry'!W61-MAX(0,(Annual_NI_threshold-'Data entry'!K61)))*NI_rate)*(M44/Days_in_month)*(O44/('Data entry'!U61)),0)</f>
        <v>0</v>
      </c>
      <c r="R44" s="22">
        <f>IF('Data entry'!H61="Yes",MAX(0,(O44-Pension_threshold*M44/Days_in_period))*Pension_rate,0)</f>
        <v>0</v>
      </c>
      <c r="S44" s="73">
        <f>IF('Data entry'!J61="Yes",(SUM(N44:R44))-P44,(SUM(N44:R44))-Q44)</f>
        <v>0</v>
      </c>
      <c r="T44" s="2"/>
    </row>
    <row r="45" spans="2:20" x14ac:dyDescent="0.2">
      <c r="B45" s="32">
        <f>'Data entry'!B62</f>
        <v>0</v>
      </c>
      <c r="C45" s="20">
        <f>'Data entry'!C62</f>
        <v>0</v>
      </c>
      <c r="D45" s="21">
        <f>'Data entry'!E62</f>
        <v>0</v>
      </c>
      <c r="E45" s="29" t="str">
        <f>'Data entry'!F62</f>
        <v>No</v>
      </c>
      <c r="F45" s="30">
        <f>'Data entry'!P62/IF(Period_type="Month",12,IF(Period_type="Week",52,Days_in_year/Days_in_period))</f>
        <v>0</v>
      </c>
      <c r="G45" s="24">
        <f>'Data entry'!Q62</f>
        <v>0</v>
      </c>
      <c r="H45" s="81">
        <f>IF(ISBLANK('Data entry'!O62),366,MAX(0,MIN('Data entry'!O62-MAX('Data entry'!I62,43561),366)))</f>
        <v>366</v>
      </c>
      <c r="I45" s="22">
        <f>'Data entry'!R62/H45</f>
        <v>0</v>
      </c>
      <c r="J45" s="22">
        <f t="shared" si="2"/>
        <v>0</v>
      </c>
      <c r="K45" s="25">
        <f t="shared" si="3"/>
        <v>0</v>
      </c>
      <c r="L45" s="24">
        <f t="shared" si="4"/>
        <v>0</v>
      </c>
      <c r="M45" s="23">
        <f>'Data entry'!S62</f>
        <v>0</v>
      </c>
      <c r="N45" s="22">
        <f t="shared" si="5"/>
        <v>0</v>
      </c>
      <c r="O45" s="72">
        <f>MIN('Data entry'!U62,N45)</f>
        <v>0</v>
      </c>
      <c r="P45" s="72">
        <f>IF(AND('Data entry'!G62="Yes",O45&gt;0),(MAX(0,('Data entry'!W62-NI_threshold)*NI_rate)*M45/Days_in_period)*(O45/'Data entry'!U62),0)</f>
        <v>0</v>
      </c>
      <c r="Q45" s="72">
        <f>IF(AND('Data entry'!G62="Yes",O45&gt;0,'Data entry'!J62="Yes"),MAX(0,('Data entry'!W62-MAX(0,(Annual_NI_threshold-'Data entry'!K62)))*NI_rate)*(M45/Days_in_month)*(O45/('Data entry'!U62)),0)</f>
        <v>0</v>
      </c>
      <c r="R45" s="22">
        <f>IF('Data entry'!H62="Yes",MAX(0,(O45-Pension_threshold*M45/Days_in_period))*Pension_rate,0)</f>
        <v>0</v>
      </c>
      <c r="S45" s="73">
        <f>IF('Data entry'!J62="Yes",(SUM(N45:R45))-P45,(SUM(N45:R45))-Q45)</f>
        <v>0</v>
      </c>
      <c r="T45" s="2"/>
    </row>
    <row r="46" spans="2:20" x14ac:dyDescent="0.2">
      <c r="B46" s="32">
        <f>'Data entry'!B63</f>
        <v>0</v>
      </c>
      <c r="C46" s="20">
        <f>'Data entry'!C63</f>
        <v>0</v>
      </c>
      <c r="D46" s="21">
        <f>'Data entry'!E63</f>
        <v>0</v>
      </c>
      <c r="E46" s="29" t="str">
        <f>'Data entry'!F63</f>
        <v>No</v>
      </c>
      <c r="F46" s="30">
        <f>'Data entry'!P63/IF(Period_type="Month",12,IF(Period_type="Week",52,Days_in_year/Days_in_period))</f>
        <v>0</v>
      </c>
      <c r="G46" s="24">
        <f>'Data entry'!Q63</f>
        <v>0</v>
      </c>
      <c r="H46" s="81">
        <f>IF(ISBLANK('Data entry'!O63),366,MAX(0,MIN('Data entry'!O63-MAX('Data entry'!I63,43561),366)))</f>
        <v>366</v>
      </c>
      <c r="I46" s="22">
        <f>'Data entry'!R63/H46</f>
        <v>0</v>
      </c>
      <c r="J46" s="22">
        <f t="shared" si="2"/>
        <v>0</v>
      </c>
      <c r="K46" s="25">
        <f t="shared" si="3"/>
        <v>0</v>
      </c>
      <c r="L46" s="24">
        <f t="shared" si="4"/>
        <v>0</v>
      </c>
      <c r="M46" s="23">
        <f>'Data entry'!S63</f>
        <v>0</v>
      </c>
      <c r="N46" s="22">
        <f t="shared" si="5"/>
        <v>0</v>
      </c>
      <c r="O46" s="72">
        <f>MIN('Data entry'!U63,N46)</f>
        <v>0</v>
      </c>
      <c r="P46" s="72">
        <f>IF(AND('Data entry'!G63="Yes",O46&gt;0),(MAX(0,('Data entry'!W63-NI_threshold)*NI_rate)*M46/Days_in_period)*(O46/'Data entry'!U63),0)</f>
        <v>0</v>
      </c>
      <c r="Q46" s="72">
        <f>IF(AND('Data entry'!G63="Yes",O46&gt;0,'Data entry'!J63="Yes"),MAX(0,('Data entry'!W63-MAX(0,(Annual_NI_threshold-'Data entry'!K63)))*NI_rate)*(M46/Days_in_month)*(O46/('Data entry'!U63)),0)</f>
        <v>0</v>
      </c>
      <c r="R46" s="22">
        <f>IF('Data entry'!H63="Yes",MAX(0,(O46-Pension_threshold*M46/Days_in_period))*Pension_rate,0)</f>
        <v>0</v>
      </c>
      <c r="S46" s="73">
        <f>IF('Data entry'!J63="Yes",(SUM(N46:R46))-P46,(SUM(N46:R46))-Q46)</f>
        <v>0</v>
      </c>
      <c r="T46" s="2"/>
    </row>
    <row r="47" spans="2:20" x14ac:dyDescent="0.2">
      <c r="B47" s="32">
        <f>'Data entry'!B64</f>
        <v>0</v>
      </c>
      <c r="C47" s="20">
        <f>'Data entry'!C64</f>
        <v>0</v>
      </c>
      <c r="D47" s="21">
        <f>'Data entry'!E64</f>
        <v>0</v>
      </c>
      <c r="E47" s="29" t="str">
        <f>'Data entry'!F64</f>
        <v>No</v>
      </c>
      <c r="F47" s="30">
        <f>'Data entry'!P64/IF(Period_type="Month",12,IF(Period_type="Week",52,Days_in_year/Days_in_period))</f>
        <v>0</v>
      </c>
      <c r="G47" s="24">
        <f>'Data entry'!Q64</f>
        <v>0</v>
      </c>
      <c r="H47" s="81">
        <f>IF(ISBLANK('Data entry'!O64),366,MAX(0,MIN('Data entry'!O64-MAX('Data entry'!I64,43561),366)))</f>
        <v>366</v>
      </c>
      <c r="I47" s="22">
        <f>'Data entry'!R64/H47</f>
        <v>0</v>
      </c>
      <c r="J47" s="22">
        <f t="shared" si="2"/>
        <v>0</v>
      </c>
      <c r="K47" s="25">
        <f t="shared" si="3"/>
        <v>0</v>
      </c>
      <c r="L47" s="24">
        <f t="shared" si="4"/>
        <v>0</v>
      </c>
      <c r="M47" s="23">
        <f>'Data entry'!S64</f>
        <v>0</v>
      </c>
      <c r="N47" s="22">
        <f t="shared" si="5"/>
        <v>0</v>
      </c>
      <c r="O47" s="72">
        <f>MIN('Data entry'!U64,N47)</f>
        <v>0</v>
      </c>
      <c r="P47" s="72">
        <f>IF(AND('Data entry'!G64="Yes",O47&gt;0),(MAX(0,('Data entry'!W64-NI_threshold)*NI_rate)*M47/Days_in_period)*(O47/'Data entry'!U64),0)</f>
        <v>0</v>
      </c>
      <c r="Q47" s="72">
        <f>IF(AND('Data entry'!G64="Yes",O47&gt;0,'Data entry'!J64="Yes"),MAX(0,('Data entry'!W64-MAX(0,(Annual_NI_threshold-'Data entry'!K64)))*NI_rate)*(M47/Days_in_month)*(O47/('Data entry'!U64)),0)</f>
        <v>0</v>
      </c>
      <c r="R47" s="22">
        <f>IF('Data entry'!H64="Yes",MAX(0,(O47-Pension_threshold*M47/Days_in_period))*Pension_rate,0)</f>
        <v>0</v>
      </c>
      <c r="S47" s="73">
        <f>IF('Data entry'!J64="Yes",(SUM(N47:R47))-P47,(SUM(N47:R47))-Q47)</f>
        <v>0</v>
      </c>
      <c r="T47" s="2"/>
    </row>
    <row r="48" spans="2:20" x14ac:dyDescent="0.2">
      <c r="B48" s="32">
        <f>'Data entry'!B65</f>
        <v>0</v>
      </c>
      <c r="C48" s="20">
        <f>'Data entry'!C65</f>
        <v>0</v>
      </c>
      <c r="D48" s="21">
        <f>'Data entry'!E65</f>
        <v>0</v>
      </c>
      <c r="E48" s="29" t="str">
        <f>'Data entry'!F65</f>
        <v>No</v>
      </c>
      <c r="F48" s="30">
        <f>'Data entry'!P65/IF(Period_type="Month",12,IF(Period_type="Week",52,Days_in_year/Days_in_period))</f>
        <v>0</v>
      </c>
      <c r="G48" s="24">
        <f>'Data entry'!Q65</f>
        <v>0</v>
      </c>
      <c r="H48" s="81">
        <f>IF(ISBLANK('Data entry'!O65),366,MAX(0,MIN('Data entry'!O65-MAX('Data entry'!I65,43561),366)))</f>
        <v>366</v>
      </c>
      <c r="I48" s="22">
        <f>'Data entry'!R65/H48</f>
        <v>0</v>
      </c>
      <c r="J48" s="22">
        <f t="shared" si="2"/>
        <v>0</v>
      </c>
      <c r="K48" s="25">
        <f t="shared" si="3"/>
        <v>0</v>
      </c>
      <c r="L48" s="24">
        <f t="shared" si="4"/>
        <v>0</v>
      </c>
      <c r="M48" s="23">
        <f>'Data entry'!S65</f>
        <v>0</v>
      </c>
      <c r="N48" s="22">
        <f t="shared" si="5"/>
        <v>0</v>
      </c>
      <c r="O48" s="72">
        <f>MIN('Data entry'!U65,N48)</f>
        <v>0</v>
      </c>
      <c r="P48" s="72">
        <f>IF(AND('Data entry'!G65="Yes",O48&gt;0),(MAX(0,('Data entry'!W65-NI_threshold)*NI_rate)*M48/Days_in_period)*(O48/'Data entry'!U65),0)</f>
        <v>0</v>
      </c>
      <c r="Q48" s="72">
        <f>IF(AND('Data entry'!G65="Yes",O48&gt;0,'Data entry'!J65="Yes"),MAX(0,('Data entry'!W65-MAX(0,(Annual_NI_threshold-'Data entry'!K65)))*NI_rate)*(M48/Days_in_month)*(O48/('Data entry'!U65)),0)</f>
        <v>0</v>
      </c>
      <c r="R48" s="22">
        <f>IF('Data entry'!H65="Yes",MAX(0,(O48-Pension_threshold*M48/Days_in_period))*Pension_rate,0)</f>
        <v>0</v>
      </c>
      <c r="S48" s="73">
        <f>IF('Data entry'!J65="Yes",(SUM(N48:R48))-P48,(SUM(N48:R48))-Q48)</f>
        <v>0</v>
      </c>
      <c r="T48" s="2"/>
    </row>
    <row r="49" spans="2:20" x14ac:dyDescent="0.2">
      <c r="B49" s="32">
        <f>'Data entry'!B66</f>
        <v>0</v>
      </c>
      <c r="C49" s="20">
        <f>'Data entry'!C66</f>
        <v>0</v>
      </c>
      <c r="D49" s="21">
        <f>'Data entry'!E66</f>
        <v>0</v>
      </c>
      <c r="E49" s="29" t="str">
        <f>'Data entry'!F66</f>
        <v>No</v>
      </c>
      <c r="F49" s="30">
        <f>'Data entry'!P66/IF(Period_type="Month",12,IF(Period_type="Week",52,Days_in_year/Days_in_period))</f>
        <v>0</v>
      </c>
      <c r="G49" s="24">
        <f>'Data entry'!Q66</f>
        <v>0</v>
      </c>
      <c r="H49" s="81">
        <f>IF(ISBLANK('Data entry'!O66),366,MAX(0,MIN('Data entry'!O66-MAX('Data entry'!I66,43561),366)))</f>
        <v>366</v>
      </c>
      <c r="I49" s="22">
        <f>'Data entry'!R66/H49</f>
        <v>0</v>
      </c>
      <c r="J49" s="22">
        <f t="shared" si="2"/>
        <v>0</v>
      </c>
      <c r="K49" s="25">
        <f t="shared" si="3"/>
        <v>0</v>
      </c>
      <c r="L49" s="24">
        <f t="shared" si="4"/>
        <v>0</v>
      </c>
      <c r="M49" s="23">
        <f>'Data entry'!S66</f>
        <v>0</v>
      </c>
      <c r="N49" s="22">
        <f t="shared" si="5"/>
        <v>0</v>
      </c>
      <c r="O49" s="72">
        <f>MIN('Data entry'!U66,N49)</f>
        <v>0</v>
      </c>
      <c r="P49" s="72">
        <f>IF(AND('Data entry'!G66="Yes",O49&gt;0),(MAX(0,('Data entry'!W66-NI_threshold)*NI_rate)*M49/Days_in_period)*(O49/'Data entry'!U66),0)</f>
        <v>0</v>
      </c>
      <c r="Q49" s="72">
        <f>IF(AND('Data entry'!G66="Yes",O49&gt;0,'Data entry'!J66="Yes"),MAX(0,('Data entry'!W66-MAX(0,(Annual_NI_threshold-'Data entry'!K66)))*NI_rate)*(M49/Days_in_month)*(O49/('Data entry'!U66)),0)</f>
        <v>0</v>
      </c>
      <c r="R49" s="22">
        <f>IF('Data entry'!H66="Yes",MAX(0,(O49-Pension_threshold*M49/Days_in_period))*Pension_rate,0)</f>
        <v>0</v>
      </c>
      <c r="S49" s="73">
        <f>IF('Data entry'!J66="Yes",(SUM(N49:R49))-P49,(SUM(N49:R49))-Q49)</f>
        <v>0</v>
      </c>
      <c r="T49" s="2"/>
    </row>
    <row r="50" spans="2:20" x14ac:dyDescent="0.2">
      <c r="B50" s="32">
        <f>'Data entry'!B67</f>
        <v>0</v>
      </c>
      <c r="C50" s="20">
        <f>'Data entry'!C67</f>
        <v>0</v>
      </c>
      <c r="D50" s="21">
        <f>'Data entry'!E67</f>
        <v>0</v>
      </c>
      <c r="E50" s="29" t="str">
        <f>'Data entry'!F67</f>
        <v>No</v>
      </c>
      <c r="F50" s="30">
        <f>'Data entry'!P67/IF(Period_type="Month",12,IF(Period_type="Week",52,Days_in_year/Days_in_period))</f>
        <v>0</v>
      </c>
      <c r="G50" s="24">
        <f>'Data entry'!Q67</f>
        <v>0</v>
      </c>
      <c r="H50" s="81">
        <f>IF(ISBLANK('Data entry'!O67),366,MAX(0,MIN('Data entry'!O67-MAX('Data entry'!I67,43561),366)))</f>
        <v>366</v>
      </c>
      <c r="I50" s="22">
        <f>'Data entry'!R67/H50</f>
        <v>0</v>
      </c>
      <c r="J50" s="22">
        <f t="shared" si="2"/>
        <v>0</v>
      </c>
      <c r="K50" s="25">
        <f t="shared" si="3"/>
        <v>0</v>
      </c>
      <c r="L50" s="24">
        <f t="shared" si="4"/>
        <v>0</v>
      </c>
      <c r="M50" s="23">
        <f>'Data entry'!S67</f>
        <v>0</v>
      </c>
      <c r="N50" s="22">
        <f t="shared" si="5"/>
        <v>0</v>
      </c>
      <c r="O50" s="72">
        <f>MIN('Data entry'!U67,N50)</f>
        <v>0</v>
      </c>
      <c r="P50" s="72">
        <f>IF(AND('Data entry'!G67="Yes",O50&gt;0),(MAX(0,('Data entry'!W67-NI_threshold)*NI_rate)*M50/Days_in_period)*(O50/'Data entry'!U67),0)</f>
        <v>0</v>
      </c>
      <c r="Q50" s="72">
        <f>IF(AND('Data entry'!G67="Yes",O50&gt;0,'Data entry'!J67="Yes"),MAX(0,('Data entry'!W67-MAX(0,(Annual_NI_threshold-'Data entry'!K67)))*NI_rate)*(M50/Days_in_month)*(O50/('Data entry'!U67)),0)</f>
        <v>0</v>
      </c>
      <c r="R50" s="22">
        <f>IF('Data entry'!H67="Yes",MAX(0,(O50-Pension_threshold*M50/Days_in_period))*Pension_rate,0)</f>
        <v>0</v>
      </c>
      <c r="S50" s="73">
        <f>IF('Data entry'!J67="Yes",(SUM(N50:R50))-P50,(SUM(N50:R50))-Q50)</f>
        <v>0</v>
      </c>
      <c r="T50" s="2"/>
    </row>
    <row r="51" spans="2:20" x14ac:dyDescent="0.2">
      <c r="B51" s="32">
        <f>'Data entry'!B68</f>
        <v>0</v>
      </c>
      <c r="C51" s="20">
        <f>'Data entry'!C68</f>
        <v>0</v>
      </c>
      <c r="D51" s="21">
        <f>'Data entry'!E68</f>
        <v>0</v>
      </c>
      <c r="E51" s="29" t="str">
        <f>'Data entry'!F68</f>
        <v>No</v>
      </c>
      <c r="F51" s="30">
        <f>'Data entry'!P68/IF(Period_type="Month",12,IF(Period_type="Week",52,Days_in_year/Days_in_period))</f>
        <v>0</v>
      </c>
      <c r="G51" s="24">
        <f>'Data entry'!Q68</f>
        <v>0</v>
      </c>
      <c r="H51" s="81">
        <f>IF(ISBLANK('Data entry'!O68),366,MAX(0,MIN('Data entry'!O68-MAX('Data entry'!I68,43561),366)))</f>
        <v>366</v>
      </c>
      <c r="I51" s="22">
        <f>'Data entry'!R68/H51</f>
        <v>0</v>
      </c>
      <c r="J51" s="22">
        <f t="shared" si="2"/>
        <v>0</v>
      </c>
      <c r="K51" s="25">
        <f t="shared" si="3"/>
        <v>0</v>
      </c>
      <c r="L51" s="24">
        <f t="shared" si="4"/>
        <v>0</v>
      </c>
      <c r="M51" s="23">
        <f>'Data entry'!S68</f>
        <v>0</v>
      </c>
      <c r="N51" s="22">
        <f t="shared" si="5"/>
        <v>0</v>
      </c>
      <c r="O51" s="72">
        <f>MIN('Data entry'!U68,N51)</f>
        <v>0</v>
      </c>
      <c r="P51" s="72">
        <f>IF(AND('Data entry'!G68="Yes",O51&gt;0),(MAX(0,('Data entry'!W68-NI_threshold)*NI_rate)*M51/Days_in_period)*(O51/'Data entry'!U68),0)</f>
        <v>0</v>
      </c>
      <c r="Q51" s="72">
        <f>IF(AND('Data entry'!G68="Yes",O51&gt;0,'Data entry'!J68="Yes"),MAX(0,('Data entry'!W68-MAX(0,(Annual_NI_threshold-'Data entry'!K68)))*NI_rate)*(M51/Days_in_month)*(O51/('Data entry'!U68)),0)</f>
        <v>0</v>
      </c>
      <c r="R51" s="22">
        <f>IF('Data entry'!H68="Yes",MAX(0,(O51-Pension_threshold*M51/Days_in_period))*Pension_rate,0)</f>
        <v>0</v>
      </c>
      <c r="S51" s="73">
        <f>IF('Data entry'!J68="Yes",(SUM(N51:R51))-P51,(SUM(N51:R51))-Q51)</f>
        <v>0</v>
      </c>
      <c r="T51" s="2"/>
    </row>
    <row r="52" spans="2:20" ht="13.5" thickBot="1" x14ac:dyDescent="0.25">
      <c r="B52" s="33">
        <f>'Data entry'!B69</f>
        <v>0</v>
      </c>
      <c r="C52" s="34">
        <f>'Data entry'!C69</f>
        <v>0</v>
      </c>
      <c r="D52" s="35">
        <f>'Data entry'!E69</f>
        <v>0</v>
      </c>
      <c r="E52" s="36" t="str">
        <f>'Data entry'!F69</f>
        <v>No</v>
      </c>
      <c r="F52" s="31">
        <f>'Data entry'!P69/IF(Period_type="Month",12,IF(Period_type="Week",52,Days_in_year/Days_in_period))</f>
        <v>0</v>
      </c>
      <c r="G52" s="26">
        <f>'Data entry'!Q69</f>
        <v>0</v>
      </c>
      <c r="H52" s="126">
        <f>IF(ISBLANK('Data entry'!O69),366,MAX(0,MIN('Data entry'!O69-MAX('Data entry'!I69,43561),366)))</f>
        <v>366</v>
      </c>
      <c r="I52" s="27">
        <f>'Data entry'!R69/H52</f>
        <v>0</v>
      </c>
      <c r="J52" s="27">
        <f t="shared" si="2"/>
        <v>0</v>
      </c>
      <c r="K52" s="28">
        <f t="shared" si="3"/>
        <v>0</v>
      </c>
      <c r="L52" s="26">
        <f t="shared" si="4"/>
        <v>0</v>
      </c>
      <c r="M52" s="37">
        <f>'Data entry'!S69</f>
        <v>0</v>
      </c>
      <c r="N52" s="27">
        <f t="shared" si="5"/>
        <v>0</v>
      </c>
      <c r="O52" s="27">
        <f>MIN('Data entry'!U69,N52)</f>
        <v>0</v>
      </c>
      <c r="P52" s="27">
        <f>IF(AND('Data entry'!G69="Yes",O52&gt;0),(MAX(0,('Data entry'!W69-NI_threshold)*NI_rate)*M52/Days_in_period)*(O52/'Data entry'!U69),0)</f>
        <v>0</v>
      </c>
      <c r="Q52" s="27">
        <f>IF(AND('Data entry'!G69="Yes",O52&gt;0,'Data entry'!J69="Yes"),MAX(0,('Data entry'!W69-MAX(0,(Annual_NI_threshold-'Data entry'!K69)))*NI_rate)*(M52/Days_in_month)*(O52/('Data entry'!U69)),0)</f>
        <v>0</v>
      </c>
      <c r="R52" s="27">
        <f>IF('Data entry'!H69="Yes",MAX(0,(O52-Pension_threshold*M52/Days_in_period))*Pension_rate,0)</f>
        <v>0</v>
      </c>
      <c r="S52" s="28">
        <f>IF('Data entry'!J69="Yes",(SUM(N52:R52))-P52,(SUM(N52:R52))-Q52)</f>
        <v>0</v>
      </c>
      <c r="T52" s="2"/>
    </row>
  </sheetData>
  <pageMargins left="0.7" right="0.7" top="0.75" bottom="0.75" header="0.3" footer="0.3"/>
  <pageSetup paperSize="9" orientation="portrait" horizontalDpi="4294967293"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workbookViewId="0">
      <selection activeCell="J18" sqref="J18"/>
    </sheetView>
  </sheetViews>
  <sheetFormatPr defaultRowHeight="12.75" x14ac:dyDescent="0.2"/>
  <cols>
    <col min="1" max="1" width="18.28515625" bestFit="1" customWidth="1"/>
    <col min="2" max="2" width="9.42578125" bestFit="1" customWidth="1"/>
    <col min="3" max="3" width="9.42578125" customWidth="1"/>
    <col min="4" max="4" width="11" bestFit="1" customWidth="1"/>
    <col min="5" max="6" width="11" customWidth="1"/>
    <col min="7" max="7" width="9.42578125" bestFit="1" customWidth="1"/>
    <col min="8" max="8" width="9.42578125" customWidth="1"/>
    <col min="9" max="9" width="11" bestFit="1" customWidth="1"/>
    <col min="10" max="11" width="11" customWidth="1"/>
    <col min="12" max="12" width="11" bestFit="1" customWidth="1"/>
  </cols>
  <sheetData>
    <row r="1" spans="1:13" ht="12.75" customHeight="1" x14ac:dyDescent="0.2">
      <c r="A1" s="214"/>
      <c r="B1" s="417" t="s">
        <v>46</v>
      </c>
      <c r="C1" s="418"/>
      <c r="D1" s="418"/>
      <c r="E1" s="418"/>
      <c r="F1" s="297"/>
      <c r="G1" s="417" t="s">
        <v>47</v>
      </c>
      <c r="H1" s="418"/>
      <c r="I1" s="418"/>
      <c r="J1" s="418"/>
      <c r="K1" s="438" t="str">
        <f>F2</f>
        <v>Non-standard</v>
      </c>
      <c r="L1" s="419" t="s">
        <v>26</v>
      </c>
      <c r="M1" s="420"/>
    </row>
    <row r="2" spans="1:13" ht="25.5" x14ac:dyDescent="0.2">
      <c r="A2" s="215"/>
      <c r="B2" s="236" t="s">
        <v>221</v>
      </c>
      <c r="C2" s="236" t="s">
        <v>223</v>
      </c>
      <c r="D2" s="236" t="s">
        <v>222</v>
      </c>
      <c r="E2" s="236" t="s">
        <v>145</v>
      </c>
      <c r="F2" s="298" t="s">
        <v>218</v>
      </c>
      <c r="G2" s="236" t="str">
        <f>B2</f>
        <v>Week</v>
      </c>
      <c r="H2" s="236" t="str">
        <f>C2</f>
        <v>Fortnight</v>
      </c>
      <c r="I2" s="236" t="str">
        <f>D2</f>
        <v>Month</v>
      </c>
      <c r="J2" s="236" t="str">
        <f>E2</f>
        <v>Annual</v>
      </c>
      <c r="K2" s="439"/>
      <c r="L2" s="237" t="s">
        <v>53</v>
      </c>
      <c r="M2" s="238" t="s">
        <v>145</v>
      </c>
    </row>
    <row r="3" spans="1:13" x14ac:dyDescent="0.2">
      <c r="A3" s="216" t="s">
        <v>18</v>
      </c>
      <c r="B3" s="12"/>
      <c r="C3" s="13"/>
      <c r="D3" s="13"/>
      <c r="E3" s="13"/>
      <c r="F3" s="13"/>
      <c r="G3" s="12"/>
      <c r="H3" s="13"/>
      <c r="I3" s="13"/>
      <c r="J3" s="13"/>
      <c r="K3" s="13"/>
      <c r="L3" s="12"/>
      <c r="M3" s="217"/>
    </row>
    <row r="4" spans="1:13" x14ac:dyDescent="0.2">
      <c r="A4" s="218" t="s">
        <v>22</v>
      </c>
      <c r="B4" s="92">
        <v>166</v>
      </c>
      <c r="C4" s="15">
        <f>B4*2</f>
        <v>332</v>
      </c>
      <c r="D4" s="93">
        <v>719</v>
      </c>
      <c r="E4" s="93">
        <v>8632</v>
      </c>
      <c r="F4" s="288">
        <f>E4*Days_in_period/Days_in_year</f>
        <v>331.0904109589041</v>
      </c>
      <c r="G4" s="92">
        <v>169</v>
      </c>
      <c r="H4" s="15">
        <f>G4*2</f>
        <v>338</v>
      </c>
      <c r="I4" s="93">
        <v>732</v>
      </c>
      <c r="J4" s="93">
        <v>8784</v>
      </c>
      <c r="K4" s="15">
        <f>J4*Days_in_period/Days_in_year</f>
        <v>336.9205479452055</v>
      </c>
      <c r="L4" s="14">
        <f>IF(Tax_year=$B$1,HLOOKUP(Period_type,$B$2:$F$10,3,0),HLOOKUP(Period_type,$G$2:$K$10,3,0))</f>
        <v>338</v>
      </c>
      <c r="M4" s="239">
        <f>IF(Tax_year=B1,E4,J4)</f>
        <v>8784</v>
      </c>
    </row>
    <row r="5" spans="1:13" x14ac:dyDescent="0.2">
      <c r="A5" s="218" t="s">
        <v>25</v>
      </c>
      <c r="B5" s="14"/>
      <c r="C5" s="15"/>
      <c r="D5" s="15"/>
      <c r="E5" s="15"/>
      <c r="F5" s="15"/>
      <c r="G5" s="14"/>
      <c r="H5" s="15"/>
      <c r="I5" s="15"/>
      <c r="J5" s="15"/>
      <c r="K5" s="15"/>
      <c r="L5" s="284">
        <v>0.13800000000000001</v>
      </c>
      <c r="M5" s="217"/>
    </row>
    <row r="6" spans="1:13" x14ac:dyDescent="0.2">
      <c r="A6" s="218"/>
      <c r="B6" s="14"/>
      <c r="C6" s="15"/>
      <c r="D6" s="15"/>
      <c r="E6" s="15"/>
      <c r="F6" s="15"/>
      <c r="G6" s="14"/>
      <c r="H6" s="15"/>
      <c r="I6" s="15"/>
      <c r="J6" s="15"/>
      <c r="K6" s="15"/>
      <c r="L6" s="14"/>
      <c r="M6" s="219"/>
    </row>
    <row r="7" spans="1:13" x14ac:dyDescent="0.2">
      <c r="A7" s="216" t="s">
        <v>10</v>
      </c>
      <c r="B7" s="16"/>
      <c r="C7" s="17"/>
      <c r="D7" s="17"/>
      <c r="E7" s="17"/>
      <c r="F7" s="17"/>
      <c r="G7" s="16"/>
      <c r="H7" s="17"/>
      <c r="I7" s="17"/>
      <c r="J7" s="17"/>
      <c r="K7" s="17"/>
      <c r="L7" s="16"/>
      <c r="M7" s="217"/>
    </row>
    <row r="8" spans="1:13" x14ac:dyDescent="0.2">
      <c r="A8" s="218" t="s">
        <v>22</v>
      </c>
      <c r="B8" s="92">
        <v>118</v>
      </c>
      <c r="C8" s="15">
        <f t="shared" ref="C8:C9" si="0">B8*2</f>
        <v>236</v>
      </c>
      <c r="D8" s="93">
        <v>512</v>
      </c>
      <c r="E8" s="15"/>
      <c r="F8" s="15">
        <f>D8*12*Days_in_period/Days_in_year</f>
        <v>235.66027397260274</v>
      </c>
      <c r="G8" s="92">
        <v>120</v>
      </c>
      <c r="H8" s="15">
        <f t="shared" ref="H8:H9" si="1">G8*2</f>
        <v>240</v>
      </c>
      <c r="I8" s="93">
        <v>520</v>
      </c>
      <c r="J8" s="15"/>
      <c r="K8" s="15">
        <f>I8*12*Days_in_period/Days_in_year</f>
        <v>239.34246575342465</v>
      </c>
      <c r="L8" s="14">
        <f>IF(Tax_year=$B$1,HLOOKUP(Period_type,$B$2:$F$10,7,0),HLOOKUP(Period_type,$G$2:$K$10,7,0))</f>
        <v>240</v>
      </c>
      <c r="M8" s="217"/>
    </row>
    <row r="9" spans="1:13" x14ac:dyDescent="0.2">
      <c r="A9" s="218" t="s">
        <v>23</v>
      </c>
      <c r="B9" s="92">
        <v>962</v>
      </c>
      <c r="C9" s="15">
        <f t="shared" si="0"/>
        <v>1924</v>
      </c>
      <c r="D9" s="93">
        <v>4167</v>
      </c>
      <c r="E9" s="15"/>
      <c r="F9" s="15">
        <f>D9*12*Days_in_period/Days_in_year</f>
        <v>1917.9616438356165</v>
      </c>
      <c r="G9" s="92">
        <v>962</v>
      </c>
      <c r="H9" s="15">
        <f t="shared" si="1"/>
        <v>1924</v>
      </c>
      <c r="I9" s="93">
        <v>4167</v>
      </c>
      <c r="J9" s="15"/>
      <c r="K9" s="15">
        <f>I9*12*Days_in_period/Days_in_year</f>
        <v>1917.9616438356165</v>
      </c>
      <c r="L9" s="14">
        <f>IF(Tax_year=$B$1,HLOOKUP(Period_type,$B$2:$F$10,8,0),HLOOKUP(Period_type,$G$2:$K$10,8,0))</f>
        <v>1924</v>
      </c>
      <c r="M9" s="217"/>
    </row>
    <row r="10" spans="1:13" x14ac:dyDescent="0.2">
      <c r="A10" s="218" t="s">
        <v>25</v>
      </c>
      <c r="B10" s="18"/>
      <c r="C10" s="19"/>
      <c r="D10" s="19"/>
      <c r="E10" s="19"/>
      <c r="F10" s="19"/>
      <c r="G10" s="18"/>
      <c r="H10" s="19"/>
      <c r="I10" s="19"/>
      <c r="J10" s="19"/>
      <c r="K10" s="19"/>
      <c r="L10" s="285">
        <v>0.03</v>
      </c>
      <c r="M10" s="219"/>
    </row>
    <row r="11" spans="1:13" x14ac:dyDescent="0.2">
      <c r="A11" s="218"/>
      <c r="B11" s="14"/>
      <c r="C11" s="15"/>
      <c r="D11" s="15"/>
      <c r="E11" s="15"/>
      <c r="F11" s="15"/>
      <c r="G11" s="14"/>
      <c r="H11" s="15"/>
      <c r="I11" s="15"/>
      <c r="J11" s="15"/>
      <c r="K11" s="15"/>
      <c r="L11" s="14"/>
      <c r="M11" s="217"/>
    </row>
    <row r="12" spans="1:13" x14ac:dyDescent="0.2">
      <c r="A12" s="220" t="s">
        <v>24</v>
      </c>
      <c r="B12" s="283">
        <f>ROUND(D12*12/52,2)</f>
        <v>576.91999999999996</v>
      </c>
      <c r="C12" s="288"/>
      <c r="D12" s="93">
        <v>2500</v>
      </c>
      <c r="E12" s="15"/>
      <c r="F12" s="15"/>
      <c r="G12" s="283">
        <f>ROUND(I12*12/52,2)</f>
        <v>576.91999999999996</v>
      </c>
      <c r="H12" s="288"/>
      <c r="I12" s="93">
        <v>2500</v>
      </c>
      <c r="J12" s="15"/>
      <c r="K12" s="15"/>
      <c r="L12" s="283">
        <f>IF(Period_type="Month",D12,IF(Period_type="Week",B12,D12*12*Days_in_period/Days_in_year))</f>
        <v>1150.6849315068494</v>
      </c>
      <c r="M12" s="217"/>
    </row>
    <row r="13" spans="1:13" x14ac:dyDescent="0.2">
      <c r="A13" s="221" t="s">
        <v>25</v>
      </c>
      <c r="B13" s="14"/>
      <c r="C13" s="15"/>
      <c r="D13" s="15"/>
      <c r="E13" s="15"/>
      <c r="F13" s="15"/>
      <c r="G13" s="14"/>
      <c r="H13" s="15"/>
      <c r="I13" s="15"/>
      <c r="J13" s="15"/>
      <c r="K13" s="15"/>
      <c r="L13" s="286">
        <v>0.8</v>
      </c>
      <c r="M13" s="217"/>
    </row>
    <row r="14" spans="1:13" ht="13.5" thickBot="1" x14ac:dyDescent="0.25">
      <c r="A14" s="222"/>
      <c r="B14" s="223"/>
      <c r="C14" s="224"/>
      <c r="D14" s="224"/>
      <c r="E14" s="224"/>
      <c r="F14" s="224"/>
      <c r="G14" s="223"/>
      <c r="H14" s="224"/>
      <c r="I14" s="224"/>
      <c r="J14" s="224"/>
      <c r="K14" s="224"/>
      <c r="L14" s="223"/>
      <c r="M14" s="225"/>
    </row>
    <row r="15" spans="1:13" ht="13.5" thickBot="1" x14ac:dyDescent="0.25">
      <c r="B15" s="3"/>
      <c r="C15" s="3"/>
      <c r="D15" s="3"/>
      <c r="E15" s="3"/>
      <c r="F15" s="3"/>
      <c r="G15" s="3"/>
      <c r="H15" s="3"/>
      <c r="I15" s="3"/>
      <c r="J15" s="3"/>
      <c r="K15" s="3"/>
    </row>
    <row r="16" spans="1:13" x14ac:dyDescent="0.2">
      <c r="A16" s="133" t="s">
        <v>49</v>
      </c>
      <c r="B16" s="426" t="str">
        <f>IF('Data entry'!V4&lt;43927,"2019/20","2020/21")</f>
        <v>2020/21</v>
      </c>
      <c r="C16" s="427"/>
      <c r="D16" s="428"/>
      <c r="F16" s="291" t="s">
        <v>219</v>
      </c>
      <c r="G16" s="294" t="s">
        <v>220</v>
      </c>
      <c r="H16" s="290"/>
    </row>
    <row r="17" spans="1:8" x14ac:dyDescent="0.2">
      <c r="A17" s="134" t="s">
        <v>19</v>
      </c>
      <c r="B17" s="429">
        <f>IF(Tax_year="2019/20",366,365)</f>
        <v>365</v>
      </c>
      <c r="C17" s="430"/>
      <c r="D17" s="431"/>
      <c r="F17" s="292">
        <v>1</v>
      </c>
      <c r="G17" s="295" t="s">
        <v>218</v>
      </c>
      <c r="H17" s="287"/>
    </row>
    <row r="18" spans="1:8" x14ac:dyDescent="0.2">
      <c r="A18" s="9" t="s">
        <v>53</v>
      </c>
      <c r="B18" s="432"/>
      <c r="C18" s="433"/>
      <c r="D18" s="434"/>
      <c r="F18" s="292">
        <v>2</v>
      </c>
      <c r="G18" s="295" t="s">
        <v>218</v>
      </c>
      <c r="H18" s="287"/>
    </row>
    <row r="19" spans="1:8" x14ac:dyDescent="0.2">
      <c r="A19" s="38" t="s">
        <v>19</v>
      </c>
      <c r="B19" s="435" t="str">
        <f>VLOOKUP(Days_in_period,F16:H47,2)</f>
        <v>Fortnight</v>
      </c>
      <c r="C19" s="436"/>
      <c r="D19" s="437"/>
      <c r="F19" s="292">
        <v>3</v>
      </c>
      <c r="G19" s="295" t="s">
        <v>218</v>
      </c>
      <c r="H19" s="287"/>
    </row>
    <row r="20" spans="1:8" ht="13.5" thickBot="1" x14ac:dyDescent="0.25">
      <c r="A20" s="39" t="s">
        <v>16</v>
      </c>
      <c r="B20" s="421">
        <f>'Data entry'!V4-'Data entry'!V3+1</f>
        <v>14</v>
      </c>
      <c r="C20" s="422"/>
      <c r="D20" s="423"/>
      <c r="F20" s="292">
        <v>4</v>
      </c>
      <c r="G20" s="295" t="s">
        <v>218</v>
      </c>
      <c r="H20" s="287"/>
    </row>
    <row r="21" spans="1:8" ht="13.5" thickBot="1" x14ac:dyDescent="0.25">
      <c r="F21" s="292">
        <v>5</v>
      </c>
      <c r="G21" s="295" t="s">
        <v>218</v>
      </c>
      <c r="H21" s="287"/>
    </row>
    <row r="22" spans="1:8" x14ac:dyDescent="0.2">
      <c r="A22" s="424" t="s">
        <v>48</v>
      </c>
      <c r="B22" s="425"/>
      <c r="F22" s="292">
        <v>6</v>
      </c>
      <c r="G22" s="295" t="s">
        <v>218</v>
      </c>
      <c r="H22" s="287"/>
    </row>
    <row r="23" spans="1:8" ht="13.5" thickBot="1" x14ac:dyDescent="0.25">
      <c r="A23" s="234" t="s">
        <v>39</v>
      </c>
      <c r="B23" s="235" t="s">
        <v>40</v>
      </c>
      <c r="F23" s="292">
        <v>7</v>
      </c>
      <c r="G23" s="295" t="str">
        <f>B2</f>
        <v>Week</v>
      </c>
      <c r="H23" s="287"/>
    </row>
    <row r="24" spans="1:8" x14ac:dyDescent="0.2">
      <c r="F24" s="292">
        <v>8</v>
      </c>
      <c r="G24" s="295" t="s">
        <v>218</v>
      </c>
      <c r="H24" s="287"/>
    </row>
    <row r="25" spans="1:8" x14ac:dyDescent="0.2">
      <c r="F25" s="292">
        <v>9</v>
      </c>
      <c r="G25" s="295" t="s">
        <v>218</v>
      </c>
      <c r="H25" s="287"/>
    </row>
    <row r="26" spans="1:8" x14ac:dyDescent="0.2">
      <c r="F26" s="292">
        <v>10</v>
      </c>
      <c r="G26" s="295" t="s">
        <v>218</v>
      </c>
      <c r="H26" s="287"/>
    </row>
    <row r="27" spans="1:8" x14ac:dyDescent="0.2">
      <c r="F27" s="292">
        <v>11</v>
      </c>
      <c r="G27" s="295" t="s">
        <v>218</v>
      </c>
      <c r="H27" s="287"/>
    </row>
    <row r="28" spans="1:8" x14ac:dyDescent="0.2">
      <c r="F28" s="292">
        <v>12</v>
      </c>
      <c r="G28" s="295" t="s">
        <v>218</v>
      </c>
      <c r="H28" s="287"/>
    </row>
    <row r="29" spans="1:8" x14ac:dyDescent="0.2">
      <c r="F29" s="292">
        <v>13</v>
      </c>
      <c r="G29" s="295" t="s">
        <v>218</v>
      </c>
      <c r="H29" s="287"/>
    </row>
    <row r="30" spans="1:8" x14ac:dyDescent="0.2">
      <c r="F30" s="292">
        <v>14</v>
      </c>
      <c r="G30" s="295" t="str">
        <f>C2</f>
        <v>Fortnight</v>
      </c>
      <c r="H30" s="287"/>
    </row>
    <row r="31" spans="1:8" x14ac:dyDescent="0.2">
      <c r="F31" s="292">
        <v>15</v>
      </c>
      <c r="G31" s="295" t="s">
        <v>218</v>
      </c>
      <c r="H31" s="287"/>
    </row>
    <row r="32" spans="1:8" x14ac:dyDescent="0.2">
      <c r="F32" s="292">
        <v>16</v>
      </c>
      <c r="G32" s="295" t="s">
        <v>218</v>
      </c>
      <c r="H32" s="287"/>
    </row>
    <row r="33" spans="6:9" x14ac:dyDescent="0.2">
      <c r="F33" s="292">
        <v>17</v>
      </c>
      <c r="G33" s="295" t="s">
        <v>218</v>
      </c>
      <c r="H33" s="287"/>
    </row>
    <row r="34" spans="6:9" x14ac:dyDescent="0.2">
      <c r="F34" s="292">
        <v>18</v>
      </c>
      <c r="G34" s="295" t="s">
        <v>218</v>
      </c>
      <c r="H34" s="287"/>
    </row>
    <row r="35" spans="6:9" x14ac:dyDescent="0.2">
      <c r="F35" s="292">
        <v>19</v>
      </c>
      <c r="G35" s="295" t="s">
        <v>218</v>
      </c>
      <c r="H35" s="287"/>
    </row>
    <row r="36" spans="6:9" x14ac:dyDescent="0.2">
      <c r="F36" s="292">
        <v>20</v>
      </c>
      <c r="G36" s="295" t="s">
        <v>218</v>
      </c>
      <c r="H36" s="287"/>
    </row>
    <row r="37" spans="6:9" x14ac:dyDescent="0.2">
      <c r="F37" s="292">
        <v>21</v>
      </c>
      <c r="G37" s="295" t="s">
        <v>218</v>
      </c>
      <c r="H37" s="287"/>
    </row>
    <row r="38" spans="6:9" x14ac:dyDescent="0.2">
      <c r="F38" s="292">
        <v>22</v>
      </c>
      <c r="G38" s="295" t="s">
        <v>218</v>
      </c>
      <c r="H38" s="287"/>
    </row>
    <row r="39" spans="6:9" x14ac:dyDescent="0.2">
      <c r="F39" s="292">
        <v>23</v>
      </c>
      <c r="G39" s="295" t="s">
        <v>218</v>
      </c>
      <c r="H39" s="287"/>
    </row>
    <row r="40" spans="6:9" x14ac:dyDescent="0.2">
      <c r="F40" s="292">
        <v>24</v>
      </c>
      <c r="G40" s="295" t="s">
        <v>218</v>
      </c>
      <c r="H40" s="287"/>
    </row>
    <row r="41" spans="6:9" x14ac:dyDescent="0.2">
      <c r="F41" s="292">
        <v>25</v>
      </c>
      <c r="G41" s="295" t="s">
        <v>218</v>
      </c>
      <c r="H41" s="287"/>
    </row>
    <row r="42" spans="6:9" x14ac:dyDescent="0.2">
      <c r="F42" s="292">
        <v>26</v>
      </c>
      <c r="G42" s="295" t="s">
        <v>218</v>
      </c>
      <c r="H42" s="287"/>
    </row>
    <row r="43" spans="6:9" x14ac:dyDescent="0.2">
      <c r="F43" s="292">
        <v>27</v>
      </c>
      <c r="G43" s="295" t="s">
        <v>218</v>
      </c>
      <c r="H43" s="287"/>
    </row>
    <row r="44" spans="6:9" x14ac:dyDescent="0.2">
      <c r="F44" s="292">
        <v>28</v>
      </c>
      <c r="G44" s="295" t="str">
        <f>$D$2</f>
        <v>Month</v>
      </c>
      <c r="H44" s="287"/>
    </row>
    <row r="45" spans="6:9" x14ac:dyDescent="0.2">
      <c r="F45" s="292">
        <v>29</v>
      </c>
      <c r="G45" s="295" t="str">
        <f t="shared" ref="G45:G47" si="2">$D$2</f>
        <v>Month</v>
      </c>
      <c r="H45" s="287"/>
    </row>
    <row r="46" spans="6:9" x14ac:dyDescent="0.2">
      <c r="F46" s="292">
        <v>30</v>
      </c>
      <c r="G46" s="295" t="str">
        <f t="shared" si="2"/>
        <v>Month</v>
      </c>
      <c r="H46" s="287"/>
    </row>
    <row r="47" spans="6:9" ht="13.5" thickBot="1" x14ac:dyDescent="0.25">
      <c r="F47" s="293">
        <v>31</v>
      </c>
      <c r="G47" s="296" t="str">
        <f t="shared" si="2"/>
        <v>Month</v>
      </c>
      <c r="H47" s="289"/>
    </row>
    <row r="48" spans="6:9" x14ac:dyDescent="0.2">
      <c r="F48" s="3"/>
      <c r="G48" s="3"/>
      <c r="H48" s="3"/>
      <c r="I48" s="3"/>
    </row>
  </sheetData>
  <mergeCells count="10">
    <mergeCell ref="B1:E1"/>
    <mergeCell ref="G1:J1"/>
    <mergeCell ref="L1:M1"/>
    <mergeCell ref="B20:D20"/>
    <mergeCell ref="A22:B22"/>
    <mergeCell ref="B16:D16"/>
    <mergeCell ref="B17:D17"/>
    <mergeCell ref="B18:D18"/>
    <mergeCell ref="B19:D19"/>
    <mergeCell ref="K1:K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A4D43321C57CA41AAE9C1F0FD256BC2" ma:contentTypeVersion="10" ma:contentTypeDescription="Create a new document." ma:contentTypeScope="" ma:versionID="5efe63f002b27a1a808fe129b37c9555">
  <xsd:schema xmlns:xsd="http://www.w3.org/2001/XMLSchema" xmlns:xs="http://www.w3.org/2001/XMLSchema" xmlns:p="http://schemas.microsoft.com/office/2006/metadata/properties" xmlns:ns3="d1d9e633-4da0-4861-98ea-39393241beac" xmlns:ns4="266289db-4df8-410f-ab81-39a4b49a656f" targetNamespace="http://schemas.microsoft.com/office/2006/metadata/properties" ma:root="true" ma:fieldsID="8f929c0d9cc974397b8f3597525d17a9" ns3:_="" ns4:_="">
    <xsd:import namespace="d1d9e633-4da0-4861-98ea-39393241beac"/>
    <xsd:import namespace="266289db-4df8-410f-ab81-39a4b49a656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d9e633-4da0-4861-98ea-39393241bea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6289db-4df8-410f-ab81-39a4b49a656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CD67416-826C-470D-9EA4-CEE757B785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d9e633-4da0-4861-98ea-39393241beac"/>
    <ds:schemaRef ds:uri="266289db-4df8-410f-ab81-39a4b49a65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C606C9-2162-4B5B-938B-B9B5FD6D0C35}">
  <ds:schemaRefs>
    <ds:schemaRef ds:uri="http://schemas.microsoft.com/sharepoint/v3/contenttype/forms"/>
  </ds:schemaRefs>
</ds:datastoreItem>
</file>

<file path=customXml/itemProps3.xml><?xml version="1.0" encoding="utf-8"?>
<ds:datastoreItem xmlns:ds="http://schemas.openxmlformats.org/officeDocument/2006/customXml" ds:itemID="{CB745183-F118-4C1E-A897-D344A7166F96}">
  <ds:schemaRefs>
    <ds:schemaRef ds:uri="d1d9e633-4da0-4861-98ea-39393241beac"/>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infopath/2007/PartnerControls"/>
    <ds:schemaRef ds:uri="266289db-4df8-410f-ab81-39a4b49a656f"/>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14</vt:i4>
      </vt:variant>
    </vt:vector>
  </HeadingPairs>
  <TitlesOfParts>
    <vt:vector size="20" baseType="lpstr">
      <vt:lpstr>Quick start guide</vt:lpstr>
      <vt:lpstr>Detailed notes</vt:lpstr>
      <vt:lpstr>Data entry</vt:lpstr>
      <vt:lpstr>Claim details</vt:lpstr>
      <vt:lpstr>Pay Calculation</vt:lpstr>
      <vt:lpstr>Data</vt:lpstr>
      <vt:lpstr>annNI_threshold</vt:lpstr>
      <vt:lpstr>Annual_NI_threshold</vt:lpstr>
      <vt:lpstr>Days_in_month</vt:lpstr>
      <vt:lpstr>Days_in_period</vt:lpstr>
      <vt:lpstr>Days_in_year</vt:lpstr>
      <vt:lpstr>Furlough_cap</vt:lpstr>
      <vt:lpstr>Furlough_rate</vt:lpstr>
      <vt:lpstr>NI_rate</vt:lpstr>
      <vt:lpstr>NI_threshold</vt:lpstr>
      <vt:lpstr>Pension_cap</vt:lpstr>
      <vt:lpstr>Pension_rate</vt:lpstr>
      <vt:lpstr>Pension_threshold</vt:lpstr>
      <vt:lpstr>Period_type</vt:lpstr>
      <vt:lpstr>Tax_year</vt:lpstr>
    </vt:vector>
  </TitlesOfParts>
  <Company>Fiander Tovell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adamsmith</dc:creator>
  <cp:lastModifiedBy>Carol Wallace</cp:lastModifiedBy>
  <cp:lastPrinted>2020-04-20T18:37:43Z</cp:lastPrinted>
  <dcterms:created xsi:type="dcterms:W3CDTF">2020-04-14T12:31:50Z</dcterms:created>
  <dcterms:modified xsi:type="dcterms:W3CDTF">2020-04-27T15:10:51Z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0x010100DA4D43321C57CA41AAE9C1F0FD256BC2</vt:lpwstr>
  </property>
</Properties>
</file>